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DieseArbeitsmappe"/>
  <bookViews>
    <workbookView showHorizontalScroll="0" showVerticalScroll="0" xWindow="360" yWindow="315" windowWidth="15480" windowHeight="11640" activeTab="1"/>
  </bookViews>
  <sheets>
    <sheet name="Anleitung" sheetId="4" r:id="rId1"/>
    <sheet name="Filmquiz" sheetId="1" r:id="rId2"/>
  </sheets>
  <calcPr calcId="125725"/>
  <customWorkbookViews>
    <customWorkbookView name="Test" guid="{A99387A5-D3DF-4B96-A68F-559FC9645B37}" maximized="1" windowWidth="1071" windowHeight="878" activeSheetId="4"/>
  </customWorkbookViews>
</workbook>
</file>

<file path=xl/calcChain.xml><?xml version="1.0" encoding="utf-8"?>
<calcChain xmlns="http://schemas.openxmlformats.org/spreadsheetml/2006/main">
  <c r="G204" i="1"/>
  <c r="D204"/>
  <c r="J200"/>
  <c r="G200"/>
  <c r="D200"/>
  <c r="J196"/>
  <c r="G196"/>
  <c r="D196"/>
  <c r="J192"/>
  <c r="G192"/>
  <c r="D192"/>
  <c r="J188"/>
  <c r="G188"/>
  <c r="D188"/>
  <c r="J184"/>
  <c r="G184"/>
  <c r="D184"/>
  <c r="J180"/>
  <c r="G180"/>
  <c r="D180"/>
  <c r="J176"/>
  <c r="G176"/>
  <c r="D176"/>
  <c r="J172"/>
  <c r="G172"/>
  <c r="D172"/>
  <c r="J168"/>
  <c r="G168"/>
  <c r="D168"/>
  <c r="J164"/>
  <c r="G164"/>
  <c r="D164"/>
  <c r="J160"/>
  <c r="G160"/>
  <c r="D160"/>
  <c r="J156"/>
  <c r="G156"/>
  <c r="D156"/>
  <c r="J152"/>
  <c r="G152"/>
  <c r="D152"/>
  <c r="J148"/>
  <c r="G148"/>
  <c r="D148"/>
  <c r="J144"/>
  <c r="G144"/>
  <c r="D144"/>
  <c r="J140"/>
  <c r="G140"/>
  <c r="D140"/>
  <c r="J136"/>
  <c r="G136"/>
  <c r="D136"/>
  <c r="J132"/>
  <c r="G132"/>
  <c r="D132"/>
  <c r="J128"/>
  <c r="G128"/>
  <c r="D128"/>
  <c r="J124"/>
  <c r="G124"/>
  <c r="D124"/>
  <c r="J120"/>
  <c r="G120"/>
  <c r="D120"/>
  <c r="J116"/>
  <c r="G116"/>
  <c r="D116"/>
  <c r="J112"/>
  <c r="G112"/>
  <c r="D112"/>
  <c r="J108"/>
  <c r="G108"/>
  <c r="D108"/>
  <c r="J104"/>
  <c r="G104"/>
  <c r="D104"/>
  <c r="J100"/>
  <c r="G100"/>
  <c r="D100"/>
  <c r="J96"/>
  <c r="G96"/>
  <c r="D96"/>
  <c r="J92"/>
  <c r="G92"/>
  <c r="D92"/>
  <c r="J88"/>
  <c r="G88"/>
  <c r="D88"/>
  <c r="J84"/>
  <c r="G84"/>
  <c r="D84"/>
  <c r="J80"/>
  <c r="G80"/>
  <c r="D80"/>
  <c r="J76"/>
  <c r="G76"/>
  <c r="D76"/>
  <c r="J72"/>
  <c r="G72"/>
  <c r="D72"/>
  <c r="J68"/>
  <c r="G68"/>
  <c r="D68"/>
  <c r="J64"/>
  <c r="G64"/>
  <c r="D64"/>
  <c r="J60"/>
  <c r="G60"/>
  <c r="D60"/>
  <c r="J56"/>
  <c r="G56"/>
  <c r="D56"/>
  <c r="J52"/>
  <c r="G52"/>
  <c r="D52"/>
  <c r="J48"/>
  <c r="G48"/>
  <c r="D48"/>
  <c r="J44"/>
  <c r="G44"/>
  <c r="D44"/>
  <c r="J40"/>
  <c r="G40"/>
  <c r="D40"/>
  <c r="J36"/>
  <c r="G36"/>
  <c r="D36"/>
  <c r="J32"/>
  <c r="G32"/>
  <c r="D32"/>
  <c r="J28"/>
  <c r="G28"/>
  <c r="D28"/>
  <c r="J24"/>
  <c r="G24"/>
  <c r="D24"/>
  <c r="J20"/>
  <c r="G20"/>
  <c r="D20"/>
  <c r="J16"/>
  <c r="G16"/>
  <c r="D16"/>
  <c r="J12"/>
  <c r="G12"/>
  <c r="D12"/>
  <c r="J8"/>
  <c r="G8"/>
  <c r="D8"/>
  <c r="H6"/>
  <c r="H10" s="1"/>
  <c r="H14" s="1"/>
  <c r="H18" s="1"/>
  <c r="H22" s="1"/>
  <c r="H26" s="1"/>
  <c r="H30" s="1"/>
  <c r="H34" s="1"/>
  <c r="H38" s="1"/>
  <c r="H42" s="1"/>
  <c r="H46" s="1"/>
  <c r="H50" s="1"/>
  <c r="H54" s="1"/>
  <c r="H58" s="1"/>
  <c r="H62" s="1"/>
  <c r="H66" s="1"/>
  <c r="H70" s="1"/>
  <c r="H74" s="1"/>
  <c r="H78" s="1"/>
  <c r="H82" s="1"/>
  <c r="H86" s="1"/>
  <c r="H90" s="1"/>
  <c r="H94" s="1"/>
  <c r="H98" s="1"/>
  <c r="H102" s="1"/>
  <c r="H106" s="1"/>
  <c r="H110" s="1"/>
  <c r="H114" s="1"/>
  <c r="H118" s="1"/>
  <c r="H122" s="1"/>
  <c r="H126" s="1"/>
  <c r="H130" s="1"/>
  <c r="H134" s="1"/>
  <c r="H138" s="1"/>
  <c r="H142" s="1"/>
  <c r="H146" s="1"/>
  <c r="H150" s="1"/>
  <c r="H154" s="1"/>
  <c r="H158" s="1"/>
  <c r="H162" s="1"/>
  <c r="H166" s="1"/>
  <c r="H170" s="1"/>
  <c r="H174" s="1"/>
  <c r="H178" s="1"/>
  <c r="H182" s="1"/>
  <c r="H186" s="1"/>
  <c r="H190" s="1"/>
  <c r="H194" s="1"/>
  <c r="H198" s="1"/>
  <c r="E6"/>
  <c r="E10"/>
  <c r="E14" s="1"/>
  <c r="E18" s="1"/>
  <c r="E22" s="1"/>
  <c r="E26" s="1"/>
  <c r="E30" s="1"/>
  <c r="E34" s="1"/>
  <c r="E38" s="1"/>
  <c r="E42" s="1"/>
  <c r="E46" s="1"/>
  <c r="E50" s="1"/>
  <c r="E54" s="1"/>
  <c r="E58" s="1"/>
  <c r="E62" s="1"/>
  <c r="E66" s="1"/>
  <c r="E70" s="1"/>
  <c r="E74" s="1"/>
  <c r="E78" s="1"/>
  <c r="E82" s="1"/>
  <c r="E86" s="1"/>
  <c r="E90" s="1"/>
  <c r="E94" s="1"/>
  <c r="E98" s="1"/>
  <c r="E102" s="1"/>
  <c r="E106" s="1"/>
  <c r="E110" s="1"/>
  <c r="E114" s="1"/>
  <c r="E118" s="1"/>
  <c r="E122" s="1"/>
  <c r="E126" s="1"/>
  <c r="E130" s="1"/>
  <c r="E134" s="1"/>
  <c r="E138" s="1"/>
  <c r="E142" s="1"/>
  <c r="E146" s="1"/>
  <c r="E150" s="1"/>
  <c r="E154" s="1"/>
  <c r="E158" s="1"/>
  <c r="E162" s="1"/>
  <c r="E166" s="1"/>
  <c r="E170" s="1"/>
  <c r="E174" s="1"/>
  <c r="E178" s="1"/>
  <c r="E182" s="1"/>
  <c r="E186" s="1"/>
  <c r="E190" s="1"/>
  <c r="E194" s="1"/>
  <c r="E198" s="1"/>
  <c r="E202" s="1"/>
  <c r="B10"/>
  <c r="B14"/>
  <c r="B18" s="1"/>
  <c r="B22" s="1"/>
  <c r="B26" s="1"/>
  <c r="B30" s="1"/>
  <c r="B34" s="1"/>
  <c r="B38" s="1"/>
  <c r="B42" s="1"/>
  <c r="B46" s="1"/>
  <c r="B50" s="1"/>
  <c r="B54" s="1"/>
  <c r="B58" s="1"/>
  <c r="B62" s="1"/>
  <c r="B66" s="1"/>
  <c r="B70" s="1"/>
  <c r="B74" s="1"/>
  <c r="B78" s="1"/>
  <c r="B82" s="1"/>
  <c r="B86" s="1"/>
  <c r="B90" s="1"/>
  <c r="B94" s="1"/>
  <c r="B98" s="1"/>
  <c r="B102" s="1"/>
  <c r="B106" s="1"/>
  <c r="B110" s="1"/>
  <c r="B114" s="1"/>
  <c r="B118" s="1"/>
  <c r="B122" s="1"/>
  <c r="B126" s="1"/>
  <c r="B130" s="1"/>
  <c r="B134" s="1"/>
  <c r="B138" s="1"/>
  <c r="B142" s="1"/>
  <c r="B146" s="1"/>
  <c r="B150" s="1"/>
  <c r="B154" s="1"/>
  <c r="B158" s="1"/>
  <c r="B162" s="1"/>
  <c r="B166" s="1"/>
  <c r="B170" s="1"/>
  <c r="B174" s="1"/>
  <c r="B178" s="1"/>
  <c r="B182" s="1"/>
  <c r="B186" s="1"/>
  <c r="B190" s="1"/>
  <c r="B194" s="1"/>
  <c r="B198" s="1"/>
  <c r="B202" s="1"/>
  <c r="F203"/>
  <c r="C203"/>
  <c r="I199"/>
  <c r="F199"/>
  <c r="C199"/>
  <c r="I195"/>
  <c r="F195"/>
  <c r="C195"/>
  <c r="I191"/>
  <c r="F191"/>
  <c r="C191"/>
  <c r="I187"/>
  <c r="F187"/>
  <c r="C187"/>
  <c r="I183"/>
  <c r="F183"/>
  <c r="C183"/>
  <c r="I179"/>
  <c r="F179"/>
  <c r="C179"/>
  <c r="I175"/>
  <c r="F175"/>
  <c r="C175"/>
  <c r="I171"/>
  <c r="F171"/>
  <c r="C171"/>
  <c r="I167"/>
  <c r="F167"/>
  <c r="C167"/>
  <c r="I163"/>
  <c r="F163"/>
  <c r="C163"/>
  <c r="I159"/>
  <c r="F159"/>
  <c r="C159"/>
  <c r="I155"/>
  <c r="F155"/>
  <c r="C155"/>
  <c r="I151"/>
  <c r="F151"/>
  <c r="C151"/>
  <c r="I147"/>
  <c r="F147"/>
  <c r="C147"/>
  <c r="I143"/>
  <c r="F143"/>
  <c r="C143"/>
  <c r="I139"/>
  <c r="F139"/>
  <c r="C139"/>
  <c r="I135"/>
  <c r="F135"/>
  <c r="C135"/>
  <c r="I131"/>
  <c r="F131"/>
  <c r="C131"/>
  <c r="I127"/>
  <c r="F127"/>
  <c r="C127"/>
  <c r="I123"/>
  <c r="F123"/>
  <c r="C123"/>
  <c r="I119"/>
  <c r="F119"/>
  <c r="C119"/>
  <c r="I115"/>
  <c r="F115"/>
  <c r="C115"/>
  <c r="I111"/>
  <c r="F111"/>
  <c r="C111"/>
  <c r="I107"/>
  <c r="F107"/>
  <c r="C107"/>
  <c r="I103"/>
  <c r="F103"/>
  <c r="C103"/>
  <c r="I99"/>
  <c r="F99"/>
  <c r="C99"/>
  <c r="I95"/>
  <c r="F95"/>
  <c r="C95"/>
  <c r="I91"/>
  <c r="F91"/>
  <c r="C91"/>
  <c r="I87"/>
  <c r="F87"/>
  <c r="C87"/>
  <c r="I83"/>
  <c r="F83"/>
  <c r="C83"/>
  <c r="I79"/>
  <c r="F79"/>
  <c r="C79"/>
  <c r="I75"/>
  <c r="F75"/>
  <c r="C75"/>
  <c r="I71"/>
  <c r="F71"/>
  <c r="C71"/>
  <c r="I67"/>
  <c r="F67"/>
  <c r="C67"/>
  <c r="I63"/>
  <c r="F63"/>
  <c r="C63"/>
  <c r="I59"/>
  <c r="F59"/>
  <c r="C59"/>
  <c r="I55"/>
  <c r="F55"/>
  <c r="C55"/>
  <c r="I51"/>
  <c r="F51"/>
  <c r="C51"/>
  <c r="I47"/>
  <c r="F47"/>
  <c r="C47"/>
  <c r="I43"/>
  <c r="F43"/>
  <c r="C43"/>
  <c r="I39"/>
  <c r="F39"/>
  <c r="C39"/>
  <c r="I35"/>
  <c r="F35"/>
  <c r="C35"/>
  <c r="I31"/>
  <c r="F31"/>
  <c r="C31"/>
  <c r="I27"/>
  <c r="F27"/>
  <c r="C27"/>
  <c r="I23"/>
  <c r="F23"/>
  <c r="C23"/>
  <c r="I19"/>
  <c r="F19"/>
  <c r="C19"/>
  <c r="I15"/>
  <c r="F15"/>
  <c r="C15"/>
  <c r="I11"/>
  <c r="F11"/>
  <c r="C11"/>
  <c r="I7"/>
  <c r="F7"/>
  <c r="C7"/>
  <c r="H4"/>
  <c r="H3"/>
  <c r="H2"/>
  <c r="H1" s="1"/>
</calcChain>
</file>

<file path=xl/sharedStrings.xml><?xml version="1.0" encoding="utf-8"?>
<sst xmlns="http://schemas.openxmlformats.org/spreadsheetml/2006/main" count="9" uniqueCount="8">
  <si>
    <t>Noch nicht gelöst:</t>
  </si>
  <si>
    <t>Anzahl Bilderrätsel:</t>
  </si>
  <si>
    <t>Richtig:</t>
  </si>
  <si>
    <t>Falsch:</t>
  </si>
  <si>
    <r>
      <t>Herzlich Willkommen!</t>
    </r>
    <r>
      <rPr>
        <sz val="10"/>
        <rFont val="Arial"/>
      </rPr>
      <t xml:space="preserve">
Auf dem nachfolgendem Tabellenblatt </t>
    </r>
    <r>
      <rPr>
        <i/>
        <sz val="10"/>
        <rFont val="Arial"/>
        <family val="2"/>
      </rPr>
      <t>Filmquiz</t>
    </r>
    <r>
      <rPr>
        <sz val="10"/>
        <rFont val="Arial"/>
      </rPr>
      <t xml:space="preserve"> findet ihr eine Reihe von Szenenbildern aus mehr oder weniger bekannten Filmen, deren Titel es zu erraten gilt. </t>
    </r>
  </si>
  <si>
    <r>
      <t>Anleitung:</t>
    </r>
    <r>
      <rPr>
        <sz val="10"/>
        <rFont val="Arial"/>
      </rPr>
      <t xml:space="preserve">
Gesucht wird der Filmtitel zum jeweiligen Szenenbild. Dieser muss im weißen Feld unter dem Bild eingetragen werden. Nach Abschluss der einzelnen Eingabe erhaltet ihr eine Rückmeldung über die Korrektheit. Bei richtiger Eingabe wird euch die auf dem Punktekonto gutgeschrieben.
In der Regel sind vier verschiedene Schreibweisen für einen Filmtitel möglich. Auf jeden Fall wird aber die Schreibweise des Originaltitels nach der Internet Movie Database (http://german.imdb.com/) angenommen. Die deutschen Filmtitel sind nach kino.de (http://www.kino.de/) recherchiert. Oft sind aber auch verschiedene populäre abkürzende Schreibweisen erlaubt.
.</t>
    </r>
  </si>
  <si>
    <t>Flotschi's 1.</t>
  </si>
  <si>
    <t>Feedback: mister-t@foni.net</t>
  </si>
</sst>
</file>

<file path=xl/styles.xml><?xml version="1.0" encoding="utf-8"?>
<styleSheet xmlns="http://schemas.openxmlformats.org/spreadsheetml/2006/main">
  <fonts count="11">
    <font>
      <sz val="10"/>
      <name val="Arial"/>
    </font>
    <font>
      <b/>
      <sz val="10"/>
      <name val="Arial"/>
      <family val="2"/>
    </font>
    <font>
      <i/>
      <sz val="10"/>
      <color indexed="44"/>
      <name val="Arial"/>
      <family val="2"/>
    </font>
    <font>
      <b/>
      <sz val="10"/>
      <color indexed="10"/>
      <name val="Arial"/>
      <family val="2"/>
    </font>
    <font>
      <i/>
      <sz val="10"/>
      <name val="Arial"/>
      <family val="2"/>
    </font>
    <font>
      <b/>
      <sz val="10"/>
      <color indexed="9"/>
      <name val="Arial"/>
      <family val="2"/>
    </font>
    <font>
      <b/>
      <sz val="10"/>
      <color indexed="52"/>
      <name val="Arial"/>
      <family val="2"/>
    </font>
    <font>
      <b/>
      <sz val="36"/>
      <color indexed="51"/>
      <name val="Arial"/>
      <family val="2"/>
    </font>
    <font>
      <sz val="10"/>
      <color indexed="22"/>
      <name val="Arial"/>
    </font>
    <font>
      <i/>
      <sz val="10"/>
      <color indexed="43"/>
      <name val="Arial"/>
      <family val="2"/>
    </font>
    <font>
      <sz val="8"/>
      <name val="Arial"/>
    </font>
  </fonts>
  <fills count="6">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indexed="43"/>
        <bgColor indexed="64"/>
      </patternFill>
    </fill>
    <fill>
      <patternFill patternType="solid">
        <fgColor indexed="9"/>
        <bgColor indexed="64"/>
      </patternFill>
    </fill>
  </fills>
  <borders count="15">
    <border>
      <left/>
      <right/>
      <top/>
      <bottom/>
      <diagonal/>
    </border>
    <border>
      <left/>
      <right/>
      <top style="thick">
        <color indexed="52"/>
      </top>
      <bottom/>
      <diagonal/>
    </border>
    <border>
      <left style="thick">
        <color indexed="52"/>
      </left>
      <right/>
      <top/>
      <bottom/>
      <diagonal/>
    </border>
    <border>
      <left/>
      <right style="thick">
        <color indexed="52"/>
      </right>
      <top/>
      <bottom/>
      <diagonal/>
    </border>
    <border>
      <left/>
      <right/>
      <top style="medium">
        <color indexed="43"/>
      </top>
      <bottom/>
      <diagonal/>
    </border>
    <border>
      <left style="thick">
        <color indexed="52"/>
      </left>
      <right/>
      <top/>
      <bottom style="dotted">
        <color indexed="52"/>
      </bottom>
      <diagonal/>
    </border>
    <border>
      <left/>
      <right/>
      <top/>
      <bottom style="dotted">
        <color indexed="52"/>
      </bottom>
      <diagonal/>
    </border>
    <border>
      <left/>
      <right style="thick">
        <color indexed="52"/>
      </right>
      <top/>
      <bottom style="dotted">
        <color indexed="52"/>
      </bottom>
      <diagonal/>
    </border>
    <border>
      <left style="medium">
        <color indexed="64"/>
      </left>
      <right style="medium">
        <color indexed="64"/>
      </right>
      <top style="medium">
        <color indexed="64"/>
      </top>
      <bottom style="medium">
        <color indexed="64"/>
      </bottom>
      <diagonal/>
    </border>
    <border>
      <left style="medium">
        <color indexed="52"/>
      </left>
      <right style="medium">
        <color indexed="52"/>
      </right>
      <top style="medium">
        <color indexed="52"/>
      </top>
      <bottom style="medium">
        <color indexed="52"/>
      </bottom>
      <diagonal/>
    </border>
    <border>
      <left style="thick">
        <color indexed="52"/>
      </left>
      <right/>
      <top style="thick">
        <color indexed="52"/>
      </top>
      <bottom/>
      <diagonal/>
    </border>
    <border>
      <left/>
      <right style="thick">
        <color indexed="52"/>
      </right>
      <top style="thick">
        <color indexed="52"/>
      </top>
      <bottom/>
      <diagonal/>
    </border>
    <border>
      <left style="thick">
        <color indexed="52"/>
      </left>
      <right/>
      <top/>
      <bottom style="thick">
        <color indexed="52"/>
      </bottom>
      <diagonal/>
    </border>
    <border>
      <left/>
      <right/>
      <top/>
      <bottom style="thick">
        <color indexed="52"/>
      </bottom>
      <diagonal/>
    </border>
    <border>
      <left/>
      <right style="thick">
        <color indexed="52"/>
      </right>
      <top/>
      <bottom style="thick">
        <color indexed="52"/>
      </bottom>
      <diagonal/>
    </border>
  </borders>
  <cellStyleXfs count="1">
    <xf numFmtId="0" fontId="0" fillId="0" borderId="0"/>
  </cellStyleXfs>
  <cellXfs count="65">
    <xf numFmtId="0" fontId="0" fillId="0" borderId="0" xfId="0"/>
    <xf numFmtId="0" fontId="0" fillId="0" borderId="0" xfId="0" applyProtection="1">
      <protection hidden="1"/>
    </xf>
    <xf numFmtId="0" fontId="0" fillId="2" borderId="0" xfId="0" applyFill="1" applyProtection="1">
      <protection hidden="1"/>
    </xf>
    <xf numFmtId="0" fontId="5" fillId="3" borderId="0" xfId="0" applyFont="1" applyFill="1" applyAlignment="1" applyProtection="1">
      <alignment horizontal="center"/>
      <protection hidden="1"/>
    </xf>
    <xf numFmtId="0" fontId="0" fillId="0" borderId="0" xfId="0" applyFill="1" applyProtection="1">
      <protection hidden="1"/>
    </xf>
    <xf numFmtId="0" fontId="1" fillId="0" borderId="0" xfId="0" applyFont="1" applyFill="1" applyAlignment="1" applyProtection="1">
      <alignment vertical="top"/>
      <protection hidden="1"/>
    </xf>
    <xf numFmtId="0" fontId="2" fillId="0" borderId="0" xfId="0" applyFont="1" applyFill="1" applyAlignment="1" applyProtection="1">
      <alignment horizontal="center"/>
      <protection hidden="1"/>
    </xf>
    <xf numFmtId="0" fontId="0" fillId="2" borderId="0" xfId="0" applyFill="1" applyBorder="1"/>
    <xf numFmtId="0" fontId="1" fillId="0" borderId="1" xfId="0" applyFont="1" applyFill="1" applyBorder="1" applyAlignment="1" applyProtection="1">
      <alignment vertical="top"/>
      <protection hidden="1"/>
    </xf>
    <xf numFmtId="0" fontId="0" fillId="0" borderId="1" xfId="0" applyFill="1" applyBorder="1" applyProtection="1">
      <protection hidden="1"/>
    </xf>
    <xf numFmtId="0" fontId="2" fillId="0" borderId="1" xfId="0" applyFont="1" applyFill="1" applyBorder="1" applyAlignment="1" applyProtection="1">
      <alignment horizontal="center"/>
      <protection hidden="1"/>
    </xf>
    <xf numFmtId="0" fontId="0" fillId="0" borderId="2" xfId="0" applyBorder="1" applyProtection="1">
      <protection hidden="1"/>
    </xf>
    <xf numFmtId="0" fontId="0" fillId="0" borderId="3" xfId="0" applyBorder="1" applyProtection="1">
      <protection hidden="1"/>
    </xf>
    <xf numFmtId="0" fontId="0" fillId="0" borderId="0" xfId="0" applyFill="1" applyBorder="1"/>
    <xf numFmtId="0" fontId="1" fillId="4" borderId="0" xfId="0" applyFont="1" applyFill="1" applyAlignment="1" applyProtection="1">
      <alignment vertical="top"/>
      <protection hidden="1"/>
    </xf>
    <xf numFmtId="0" fontId="0" fillId="4" borderId="0" xfId="0" applyFill="1" applyProtection="1">
      <protection hidden="1"/>
    </xf>
    <xf numFmtId="0" fontId="2" fillId="4" borderId="0" xfId="0" applyFont="1" applyFill="1" applyAlignment="1" applyProtection="1">
      <alignment horizontal="center"/>
      <protection hidden="1"/>
    </xf>
    <xf numFmtId="0" fontId="1" fillId="2" borderId="4" xfId="0" applyFont="1" applyFill="1" applyBorder="1" applyAlignment="1" applyProtection="1">
      <alignment vertical="top"/>
      <protection hidden="1"/>
    </xf>
    <xf numFmtId="0" fontId="2" fillId="2" borderId="4" xfId="0" applyFont="1" applyFill="1" applyBorder="1" applyAlignment="1" applyProtection="1">
      <alignment horizontal="center"/>
      <protection hidden="1"/>
    </xf>
    <xf numFmtId="0" fontId="3" fillId="2" borderId="4" xfId="0" applyFont="1" applyFill="1" applyBorder="1" applyAlignment="1" applyProtection="1">
      <alignment vertical="top"/>
      <protection hidden="1"/>
    </xf>
    <xf numFmtId="0" fontId="1" fillId="2" borderId="0" xfId="0" applyFont="1" applyFill="1" applyAlignment="1" applyProtection="1">
      <alignment vertical="top"/>
      <protection hidden="1"/>
    </xf>
    <xf numFmtId="0" fontId="4" fillId="2" borderId="0" xfId="0" applyFont="1" applyFill="1" applyBorder="1" applyAlignment="1" applyProtection="1">
      <alignment horizontal="left"/>
      <protection hidden="1"/>
    </xf>
    <xf numFmtId="0" fontId="2" fillId="2" borderId="0" xfId="0" applyFont="1" applyFill="1" applyAlignment="1" applyProtection="1">
      <alignment horizontal="center"/>
      <protection hidden="1"/>
    </xf>
    <xf numFmtId="0" fontId="3" fillId="2" borderId="0" xfId="0" applyFont="1" applyFill="1" applyAlignment="1" applyProtection="1">
      <alignment vertical="top"/>
      <protection hidden="1"/>
    </xf>
    <xf numFmtId="0" fontId="1" fillId="2" borderId="0" xfId="0" applyFont="1" applyFill="1" applyBorder="1" applyAlignment="1" applyProtection="1">
      <alignment vertical="top"/>
      <protection hidden="1"/>
    </xf>
    <xf numFmtId="0" fontId="2" fillId="2" borderId="0" xfId="0" applyFont="1" applyFill="1" applyBorder="1" applyAlignment="1" applyProtection="1">
      <alignment horizontal="center"/>
      <protection hidden="1"/>
    </xf>
    <xf numFmtId="0" fontId="3" fillId="2" borderId="0" xfId="0" applyFont="1" applyFill="1" applyBorder="1" applyAlignment="1" applyProtection="1">
      <alignment vertical="top"/>
      <protection hidden="1"/>
    </xf>
    <xf numFmtId="0" fontId="1" fillId="2" borderId="5" xfId="0" applyFont="1" applyFill="1" applyBorder="1" applyAlignment="1" applyProtection="1">
      <alignment vertical="top"/>
      <protection hidden="1"/>
    </xf>
    <xf numFmtId="0" fontId="1" fillId="2" borderId="6" xfId="0" applyFont="1" applyFill="1" applyBorder="1" applyAlignment="1" applyProtection="1">
      <alignment horizontal="right"/>
      <protection hidden="1"/>
    </xf>
    <xf numFmtId="0" fontId="2" fillId="2" borderId="6" xfId="0" applyFont="1" applyFill="1" applyBorder="1" applyAlignment="1" applyProtection="1">
      <alignment horizontal="center"/>
      <protection hidden="1"/>
    </xf>
    <xf numFmtId="0" fontId="3" fillId="2" borderId="6" xfId="0" applyFont="1" applyFill="1" applyBorder="1" applyAlignment="1" applyProtection="1">
      <alignment vertical="top"/>
      <protection hidden="1"/>
    </xf>
    <xf numFmtId="0" fontId="0" fillId="0" borderId="7" xfId="0" applyBorder="1" applyProtection="1">
      <protection hidden="1"/>
    </xf>
    <xf numFmtId="0" fontId="0" fillId="0" borderId="5" xfId="0" applyBorder="1" applyProtection="1">
      <protection hidden="1"/>
    </xf>
    <xf numFmtId="0" fontId="0" fillId="0" borderId="6" xfId="0" applyBorder="1" applyProtection="1">
      <protection hidden="1"/>
    </xf>
    <xf numFmtId="0" fontId="6" fillId="2" borderId="4" xfId="0" applyFont="1" applyFill="1" applyBorder="1" applyAlignment="1" applyProtection="1">
      <alignment horizontal="right"/>
      <protection hidden="1"/>
    </xf>
    <xf numFmtId="0" fontId="0" fillId="2" borderId="4" xfId="0" applyFill="1" applyBorder="1" applyProtection="1">
      <protection hidden="1"/>
    </xf>
    <xf numFmtId="0" fontId="6" fillId="2" borderId="0" xfId="0" applyFont="1" applyFill="1" applyBorder="1" applyAlignment="1" applyProtection="1">
      <alignment horizontal="right"/>
      <protection hidden="1"/>
    </xf>
    <xf numFmtId="0" fontId="0" fillId="2" borderId="0" xfId="0" applyFill="1" applyBorder="1" applyProtection="1">
      <protection hidden="1"/>
    </xf>
    <xf numFmtId="49" fontId="6" fillId="2" borderId="6" xfId="0" applyNumberFormat="1" applyFont="1" applyFill="1" applyBorder="1" applyAlignment="1" applyProtection="1">
      <alignment horizontal="right"/>
      <protection hidden="1"/>
    </xf>
    <xf numFmtId="0" fontId="0" fillId="2" borderId="6" xfId="0" applyFill="1" applyBorder="1" applyProtection="1">
      <protection hidden="1"/>
    </xf>
    <xf numFmtId="0" fontId="2" fillId="2" borderId="7" xfId="0" applyFont="1" applyFill="1" applyBorder="1" applyAlignment="1" applyProtection="1">
      <alignment horizontal="center"/>
      <protection hidden="1"/>
    </xf>
    <xf numFmtId="0" fontId="3" fillId="2" borderId="4" xfId="0" applyFont="1" applyFill="1" applyBorder="1" applyAlignment="1" applyProtection="1">
      <protection hidden="1"/>
    </xf>
    <xf numFmtId="0" fontId="4" fillId="5" borderId="8" xfId="0" applyFont="1" applyFill="1" applyBorder="1" applyAlignment="1" applyProtection="1">
      <alignment horizontal="center"/>
      <protection locked="0"/>
    </xf>
    <xf numFmtId="0" fontId="1" fillId="4" borderId="9" xfId="0" applyFont="1" applyFill="1" applyBorder="1" applyAlignment="1">
      <alignment horizontal="left" vertical="center" wrapText="1"/>
    </xf>
    <xf numFmtId="0" fontId="1" fillId="0" borderId="9" xfId="0" applyFont="1" applyFill="1" applyBorder="1" applyAlignment="1">
      <alignment vertical="top" wrapText="1"/>
    </xf>
    <xf numFmtId="0" fontId="0" fillId="2" borderId="10" xfId="0" applyFill="1" applyBorder="1"/>
    <xf numFmtId="0" fontId="7" fillId="2" borderId="1" xfId="0" applyFont="1" applyFill="1" applyBorder="1" applyAlignment="1">
      <alignment horizontal="center"/>
    </xf>
    <xf numFmtId="0" fontId="0" fillId="2" borderId="11" xfId="0" applyFill="1" applyBorder="1"/>
    <xf numFmtId="0" fontId="0" fillId="2" borderId="2" xfId="0" applyFill="1" applyBorder="1"/>
    <xf numFmtId="0" fontId="0" fillId="2" borderId="3" xfId="0" applyFill="1" applyBorder="1"/>
    <xf numFmtId="0" fontId="0" fillId="2" borderId="12" xfId="0" applyFill="1" applyBorder="1"/>
    <xf numFmtId="0" fontId="0" fillId="2" borderId="13" xfId="0" applyFill="1" applyBorder="1"/>
    <xf numFmtId="0" fontId="0" fillId="2" borderId="14" xfId="0" applyFill="1" applyBorder="1"/>
    <xf numFmtId="0" fontId="8" fillId="0" borderId="0" xfId="0" applyFont="1" applyFill="1" applyBorder="1" applyAlignment="1">
      <alignment horizontal="center"/>
    </xf>
    <xf numFmtId="0" fontId="9" fillId="4"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center" vertical="center" shrinkToFit="1"/>
      <protection hidden="1"/>
    </xf>
    <xf numFmtId="14" fontId="8" fillId="0" borderId="0" xfId="0" applyNumberFormat="1" applyFont="1" applyFill="1" applyBorder="1" applyAlignment="1">
      <alignment horizontal="center"/>
    </xf>
    <xf numFmtId="0" fontId="0" fillId="4" borderId="0" xfId="0" applyFill="1" applyBorder="1" applyProtection="1">
      <protection hidden="1"/>
    </xf>
    <xf numFmtId="0" fontId="0" fillId="0" borderId="0" xfId="0" applyBorder="1" applyProtection="1">
      <protection hidden="1"/>
    </xf>
    <xf numFmtId="0" fontId="9" fillId="4" borderId="3" xfId="0" applyFont="1" applyFill="1" applyBorder="1" applyAlignment="1" applyProtection="1">
      <alignment horizontal="center"/>
      <protection hidden="1"/>
    </xf>
    <xf numFmtId="0" fontId="2" fillId="4" borderId="3" xfId="0" applyFont="1" applyFill="1" applyBorder="1" applyAlignment="1" applyProtection="1">
      <alignment horizontal="center"/>
      <protection hidden="1"/>
    </xf>
    <xf numFmtId="0" fontId="2" fillId="4" borderId="14" xfId="0" applyFont="1" applyFill="1" applyBorder="1" applyAlignment="1" applyProtection="1">
      <alignment horizontal="center"/>
      <protection hidden="1"/>
    </xf>
    <xf numFmtId="0" fontId="0" fillId="4" borderId="13" xfId="0" applyFill="1" applyBorder="1" applyProtection="1">
      <protection hidden="1"/>
    </xf>
  </cellXfs>
  <cellStyles count="1">
    <cellStyle name="Standard" xfId="0" builtinId="0"/>
  </cellStyles>
  <dxfs count="3">
    <dxf>
      <font>
        <condense val="0"/>
        <extend val="0"/>
        <color auto="1"/>
      </font>
      <fill>
        <patternFill>
          <bgColor indexed="43"/>
        </patternFill>
      </fill>
    </dxf>
    <dxf>
      <font>
        <condense val="0"/>
        <extend val="0"/>
        <color auto="1"/>
      </font>
      <fill>
        <patternFill>
          <bgColor indexed="10"/>
        </patternFill>
      </fill>
    </dxf>
    <dxf>
      <font>
        <condense val="0"/>
        <extend val="0"/>
        <color auto="1"/>
      </font>
      <fill>
        <patternFill>
          <bgColor indexed="57"/>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9.jpeg"/><Relationship Id="rId117" Type="http://schemas.openxmlformats.org/officeDocument/2006/relationships/image" Target="../media/image120.jpeg"/><Relationship Id="rId21" Type="http://schemas.openxmlformats.org/officeDocument/2006/relationships/image" Target="../media/image24.jpeg"/><Relationship Id="rId42" Type="http://schemas.openxmlformats.org/officeDocument/2006/relationships/image" Target="../media/image45.jpeg"/><Relationship Id="rId47" Type="http://schemas.openxmlformats.org/officeDocument/2006/relationships/image" Target="../media/image50.jpeg"/><Relationship Id="rId63" Type="http://schemas.openxmlformats.org/officeDocument/2006/relationships/image" Target="../media/image66.jpeg"/><Relationship Id="rId68" Type="http://schemas.openxmlformats.org/officeDocument/2006/relationships/image" Target="../media/image71.jpeg"/><Relationship Id="rId84" Type="http://schemas.openxmlformats.org/officeDocument/2006/relationships/image" Target="../media/image87.jpeg"/><Relationship Id="rId89" Type="http://schemas.openxmlformats.org/officeDocument/2006/relationships/image" Target="../media/image92.jpeg"/><Relationship Id="rId112" Type="http://schemas.openxmlformats.org/officeDocument/2006/relationships/image" Target="../media/image115.jpeg"/><Relationship Id="rId133" Type="http://schemas.openxmlformats.org/officeDocument/2006/relationships/image" Target="../media/image136.jpeg"/><Relationship Id="rId138" Type="http://schemas.openxmlformats.org/officeDocument/2006/relationships/image" Target="../media/image141.jpeg"/><Relationship Id="rId16" Type="http://schemas.openxmlformats.org/officeDocument/2006/relationships/image" Target="../media/image19.jpeg"/><Relationship Id="rId107" Type="http://schemas.openxmlformats.org/officeDocument/2006/relationships/image" Target="../media/image110.jpeg"/><Relationship Id="rId11" Type="http://schemas.openxmlformats.org/officeDocument/2006/relationships/image" Target="../media/image14.jpeg"/><Relationship Id="rId32" Type="http://schemas.openxmlformats.org/officeDocument/2006/relationships/image" Target="../media/image35.jpeg"/><Relationship Id="rId37" Type="http://schemas.openxmlformats.org/officeDocument/2006/relationships/image" Target="../media/image40.jpeg"/><Relationship Id="rId53" Type="http://schemas.openxmlformats.org/officeDocument/2006/relationships/image" Target="../media/image56.jpeg"/><Relationship Id="rId58" Type="http://schemas.openxmlformats.org/officeDocument/2006/relationships/image" Target="../media/image61.jpeg"/><Relationship Id="rId74" Type="http://schemas.openxmlformats.org/officeDocument/2006/relationships/image" Target="../media/image77.jpeg"/><Relationship Id="rId79" Type="http://schemas.openxmlformats.org/officeDocument/2006/relationships/image" Target="../media/image82.jpeg"/><Relationship Id="rId102" Type="http://schemas.openxmlformats.org/officeDocument/2006/relationships/image" Target="../media/image105.jpeg"/><Relationship Id="rId123" Type="http://schemas.openxmlformats.org/officeDocument/2006/relationships/image" Target="../media/image126.jpeg"/><Relationship Id="rId128" Type="http://schemas.openxmlformats.org/officeDocument/2006/relationships/image" Target="../media/image131.jpeg"/><Relationship Id="rId144" Type="http://schemas.openxmlformats.org/officeDocument/2006/relationships/image" Target="../media/image147.jpeg"/><Relationship Id="rId149" Type="http://schemas.openxmlformats.org/officeDocument/2006/relationships/image" Target="../media/image152.jpeg"/><Relationship Id="rId5" Type="http://schemas.openxmlformats.org/officeDocument/2006/relationships/image" Target="../media/image8.jpeg"/><Relationship Id="rId90" Type="http://schemas.openxmlformats.org/officeDocument/2006/relationships/image" Target="../media/image93.jpeg"/><Relationship Id="rId95" Type="http://schemas.openxmlformats.org/officeDocument/2006/relationships/image" Target="../media/image98.jpeg"/><Relationship Id="rId22" Type="http://schemas.openxmlformats.org/officeDocument/2006/relationships/image" Target="../media/image25.jpeg"/><Relationship Id="rId27" Type="http://schemas.openxmlformats.org/officeDocument/2006/relationships/image" Target="../media/image30.jpeg"/><Relationship Id="rId43" Type="http://schemas.openxmlformats.org/officeDocument/2006/relationships/image" Target="../media/image46.jpeg"/><Relationship Id="rId48" Type="http://schemas.openxmlformats.org/officeDocument/2006/relationships/image" Target="../media/image51.jpeg"/><Relationship Id="rId64" Type="http://schemas.openxmlformats.org/officeDocument/2006/relationships/image" Target="../media/image67.jpeg"/><Relationship Id="rId69" Type="http://schemas.openxmlformats.org/officeDocument/2006/relationships/image" Target="../media/image72.jpeg"/><Relationship Id="rId113" Type="http://schemas.openxmlformats.org/officeDocument/2006/relationships/image" Target="../media/image116.jpeg"/><Relationship Id="rId118" Type="http://schemas.openxmlformats.org/officeDocument/2006/relationships/image" Target="../media/image121.jpeg"/><Relationship Id="rId134" Type="http://schemas.openxmlformats.org/officeDocument/2006/relationships/image" Target="../media/image137.jpeg"/><Relationship Id="rId139" Type="http://schemas.openxmlformats.org/officeDocument/2006/relationships/image" Target="../media/image142.jpeg"/><Relationship Id="rId80" Type="http://schemas.openxmlformats.org/officeDocument/2006/relationships/image" Target="../media/image83.jpeg"/><Relationship Id="rId85" Type="http://schemas.openxmlformats.org/officeDocument/2006/relationships/image" Target="../media/image88.jpeg"/><Relationship Id="rId150" Type="http://schemas.openxmlformats.org/officeDocument/2006/relationships/image" Target="../media/image153.jpe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28.jpeg"/><Relationship Id="rId33" Type="http://schemas.openxmlformats.org/officeDocument/2006/relationships/image" Target="../media/image36.jpeg"/><Relationship Id="rId38" Type="http://schemas.openxmlformats.org/officeDocument/2006/relationships/image" Target="../media/image41.jpeg"/><Relationship Id="rId46" Type="http://schemas.openxmlformats.org/officeDocument/2006/relationships/image" Target="../media/image49.jpeg"/><Relationship Id="rId59" Type="http://schemas.openxmlformats.org/officeDocument/2006/relationships/image" Target="../media/image62.jpeg"/><Relationship Id="rId67" Type="http://schemas.openxmlformats.org/officeDocument/2006/relationships/image" Target="../media/image70.jpeg"/><Relationship Id="rId103" Type="http://schemas.openxmlformats.org/officeDocument/2006/relationships/image" Target="../media/image106.jpeg"/><Relationship Id="rId108" Type="http://schemas.openxmlformats.org/officeDocument/2006/relationships/image" Target="../media/image111.jpeg"/><Relationship Id="rId116" Type="http://schemas.openxmlformats.org/officeDocument/2006/relationships/image" Target="../media/image119.jpeg"/><Relationship Id="rId124" Type="http://schemas.openxmlformats.org/officeDocument/2006/relationships/image" Target="../media/image127.jpeg"/><Relationship Id="rId129" Type="http://schemas.openxmlformats.org/officeDocument/2006/relationships/image" Target="../media/image132.jpeg"/><Relationship Id="rId137" Type="http://schemas.openxmlformats.org/officeDocument/2006/relationships/image" Target="../media/image140.jpeg"/><Relationship Id="rId20" Type="http://schemas.openxmlformats.org/officeDocument/2006/relationships/image" Target="../media/image23.jpeg"/><Relationship Id="rId41" Type="http://schemas.openxmlformats.org/officeDocument/2006/relationships/image" Target="../media/image44.jpeg"/><Relationship Id="rId54" Type="http://schemas.openxmlformats.org/officeDocument/2006/relationships/image" Target="../media/image57.jpeg"/><Relationship Id="rId62" Type="http://schemas.openxmlformats.org/officeDocument/2006/relationships/image" Target="../media/image65.jpeg"/><Relationship Id="rId70" Type="http://schemas.openxmlformats.org/officeDocument/2006/relationships/image" Target="../media/image73.jpeg"/><Relationship Id="rId75" Type="http://schemas.openxmlformats.org/officeDocument/2006/relationships/image" Target="../media/image78.jpeg"/><Relationship Id="rId83" Type="http://schemas.openxmlformats.org/officeDocument/2006/relationships/image" Target="../media/image86.jpeg"/><Relationship Id="rId88" Type="http://schemas.openxmlformats.org/officeDocument/2006/relationships/image" Target="../media/image91.jpeg"/><Relationship Id="rId91" Type="http://schemas.openxmlformats.org/officeDocument/2006/relationships/image" Target="../media/image94.jpeg"/><Relationship Id="rId96" Type="http://schemas.openxmlformats.org/officeDocument/2006/relationships/image" Target="../media/image99.jpeg"/><Relationship Id="rId111" Type="http://schemas.openxmlformats.org/officeDocument/2006/relationships/image" Target="../media/image114.jpeg"/><Relationship Id="rId132" Type="http://schemas.openxmlformats.org/officeDocument/2006/relationships/image" Target="../media/image135.jpeg"/><Relationship Id="rId140" Type="http://schemas.openxmlformats.org/officeDocument/2006/relationships/image" Target="../media/image143.jpeg"/><Relationship Id="rId145" Type="http://schemas.openxmlformats.org/officeDocument/2006/relationships/image" Target="../media/image148.jpeg"/><Relationship Id="rId1" Type="http://schemas.openxmlformats.org/officeDocument/2006/relationships/image" Target="../media/image1.png"/><Relationship Id="rId6" Type="http://schemas.openxmlformats.org/officeDocument/2006/relationships/image" Target="../media/image9.jpeg"/><Relationship Id="rId15" Type="http://schemas.openxmlformats.org/officeDocument/2006/relationships/image" Target="../media/image18.jpeg"/><Relationship Id="rId23" Type="http://schemas.openxmlformats.org/officeDocument/2006/relationships/image" Target="../media/image26.jpeg"/><Relationship Id="rId28" Type="http://schemas.openxmlformats.org/officeDocument/2006/relationships/image" Target="../media/image31.jpeg"/><Relationship Id="rId36" Type="http://schemas.openxmlformats.org/officeDocument/2006/relationships/image" Target="../media/image39.jpeg"/><Relationship Id="rId49" Type="http://schemas.openxmlformats.org/officeDocument/2006/relationships/image" Target="../media/image52.jpeg"/><Relationship Id="rId57" Type="http://schemas.openxmlformats.org/officeDocument/2006/relationships/image" Target="../media/image60.jpeg"/><Relationship Id="rId106" Type="http://schemas.openxmlformats.org/officeDocument/2006/relationships/image" Target="../media/image109.jpeg"/><Relationship Id="rId114" Type="http://schemas.openxmlformats.org/officeDocument/2006/relationships/image" Target="../media/image117.jpeg"/><Relationship Id="rId119" Type="http://schemas.openxmlformats.org/officeDocument/2006/relationships/image" Target="../media/image122.jpeg"/><Relationship Id="rId127" Type="http://schemas.openxmlformats.org/officeDocument/2006/relationships/image" Target="../media/image130.jpeg"/><Relationship Id="rId10" Type="http://schemas.openxmlformats.org/officeDocument/2006/relationships/image" Target="../media/image13.jpeg"/><Relationship Id="rId31" Type="http://schemas.openxmlformats.org/officeDocument/2006/relationships/image" Target="../media/image34.jpeg"/><Relationship Id="rId44" Type="http://schemas.openxmlformats.org/officeDocument/2006/relationships/image" Target="../media/image47.jpeg"/><Relationship Id="rId52" Type="http://schemas.openxmlformats.org/officeDocument/2006/relationships/image" Target="../media/image55.jpeg"/><Relationship Id="rId60" Type="http://schemas.openxmlformats.org/officeDocument/2006/relationships/image" Target="../media/image63.jpeg"/><Relationship Id="rId65" Type="http://schemas.openxmlformats.org/officeDocument/2006/relationships/image" Target="../media/image68.jpeg"/><Relationship Id="rId73" Type="http://schemas.openxmlformats.org/officeDocument/2006/relationships/image" Target="../media/image76.jpeg"/><Relationship Id="rId78" Type="http://schemas.openxmlformats.org/officeDocument/2006/relationships/image" Target="../media/image81.jpeg"/><Relationship Id="rId81" Type="http://schemas.openxmlformats.org/officeDocument/2006/relationships/image" Target="../media/image84.jpeg"/><Relationship Id="rId86" Type="http://schemas.openxmlformats.org/officeDocument/2006/relationships/image" Target="../media/image89.jpeg"/><Relationship Id="rId94" Type="http://schemas.openxmlformats.org/officeDocument/2006/relationships/image" Target="../media/image97.jpeg"/><Relationship Id="rId99" Type="http://schemas.openxmlformats.org/officeDocument/2006/relationships/image" Target="../media/image102.jpeg"/><Relationship Id="rId101" Type="http://schemas.openxmlformats.org/officeDocument/2006/relationships/image" Target="../media/image104.jpeg"/><Relationship Id="rId122" Type="http://schemas.openxmlformats.org/officeDocument/2006/relationships/image" Target="../media/image125.jpeg"/><Relationship Id="rId130" Type="http://schemas.openxmlformats.org/officeDocument/2006/relationships/image" Target="../media/image133.jpeg"/><Relationship Id="rId135" Type="http://schemas.openxmlformats.org/officeDocument/2006/relationships/image" Target="../media/image138.jpeg"/><Relationship Id="rId143" Type="http://schemas.openxmlformats.org/officeDocument/2006/relationships/image" Target="../media/image146.jpeg"/><Relationship Id="rId148" Type="http://schemas.openxmlformats.org/officeDocument/2006/relationships/image" Target="../media/image151.jpeg"/><Relationship Id="rId151" Type="http://schemas.openxmlformats.org/officeDocument/2006/relationships/image" Target="../media/image154.jpeg"/><Relationship Id="rId4" Type="http://schemas.openxmlformats.org/officeDocument/2006/relationships/image" Target="../media/image7.jpeg"/><Relationship Id="rId9" Type="http://schemas.openxmlformats.org/officeDocument/2006/relationships/image" Target="../media/image12.jpeg"/><Relationship Id="rId13" Type="http://schemas.openxmlformats.org/officeDocument/2006/relationships/image" Target="../media/image16.jpeg"/><Relationship Id="rId18" Type="http://schemas.openxmlformats.org/officeDocument/2006/relationships/image" Target="../media/image21.jpeg"/><Relationship Id="rId39" Type="http://schemas.openxmlformats.org/officeDocument/2006/relationships/image" Target="../media/image42.jpeg"/><Relationship Id="rId109" Type="http://schemas.openxmlformats.org/officeDocument/2006/relationships/image" Target="../media/image112.jpeg"/><Relationship Id="rId34" Type="http://schemas.openxmlformats.org/officeDocument/2006/relationships/image" Target="../media/image37.jpeg"/><Relationship Id="rId50" Type="http://schemas.openxmlformats.org/officeDocument/2006/relationships/image" Target="../media/image53.jpeg"/><Relationship Id="rId55" Type="http://schemas.openxmlformats.org/officeDocument/2006/relationships/image" Target="../media/image58.jpeg"/><Relationship Id="rId76" Type="http://schemas.openxmlformats.org/officeDocument/2006/relationships/image" Target="../media/image79.jpeg"/><Relationship Id="rId97" Type="http://schemas.openxmlformats.org/officeDocument/2006/relationships/image" Target="../media/image100.jpeg"/><Relationship Id="rId104" Type="http://schemas.openxmlformats.org/officeDocument/2006/relationships/image" Target="../media/image107.jpeg"/><Relationship Id="rId120" Type="http://schemas.openxmlformats.org/officeDocument/2006/relationships/image" Target="../media/image123.jpeg"/><Relationship Id="rId125" Type="http://schemas.openxmlformats.org/officeDocument/2006/relationships/image" Target="../media/image128.jpeg"/><Relationship Id="rId141" Type="http://schemas.openxmlformats.org/officeDocument/2006/relationships/image" Target="../media/image144.jpeg"/><Relationship Id="rId146" Type="http://schemas.openxmlformats.org/officeDocument/2006/relationships/image" Target="../media/image149.jpeg"/><Relationship Id="rId7" Type="http://schemas.openxmlformats.org/officeDocument/2006/relationships/image" Target="../media/image10.jpeg"/><Relationship Id="rId71" Type="http://schemas.openxmlformats.org/officeDocument/2006/relationships/image" Target="../media/image74.jpeg"/><Relationship Id="rId92" Type="http://schemas.openxmlformats.org/officeDocument/2006/relationships/image" Target="../media/image95.jpeg"/><Relationship Id="rId2" Type="http://schemas.openxmlformats.org/officeDocument/2006/relationships/image" Target="../media/image2.png"/><Relationship Id="rId29" Type="http://schemas.openxmlformats.org/officeDocument/2006/relationships/image" Target="../media/image32.jpeg"/><Relationship Id="rId24" Type="http://schemas.openxmlformats.org/officeDocument/2006/relationships/image" Target="../media/image27.jpeg"/><Relationship Id="rId40" Type="http://schemas.openxmlformats.org/officeDocument/2006/relationships/image" Target="../media/image43.jpeg"/><Relationship Id="rId45" Type="http://schemas.openxmlformats.org/officeDocument/2006/relationships/image" Target="../media/image48.jpeg"/><Relationship Id="rId66" Type="http://schemas.openxmlformats.org/officeDocument/2006/relationships/image" Target="../media/image69.jpeg"/><Relationship Id="rId87" Type="http://schemas.openxmlformats.org/officeDocument/2006/relationships/image" Target="../media/image90.jpeg"/><Relationship Id="rId110" Type="http://schemas.openxmlformats.org/officeDocument/2006/relationships/image" Target="../media/image113.jpeg"/><Relationship Id="rId115" Type="http://schemas.openxmlformats.org/officeDocument/2006/relationships/image" Target="../media/image118.jpeg"/><Relationship Id="rId131" Type="http://schemas.openxmlformats.org/officeDocument/2006/relationships/image" Target="../media/image134.jpeg"/><Relationship Id="rId136" Type="http://schemas.openxmlformats.org/officeDocument/2006/relationships/image" Target="../media/image139.jpeg"/><Relationship Id="rId61" Type="http://schemas.openxmlformats.org/officeDocument/2006/relationships/image" Target="../media/image64.jpeg"/><Relationship Id="rId82" Type="http://schemas.openxmlformats.org/officeDocument/2006/relationships/image" Target="../media/image85.jpeg"/><Relationship Id="rId19" Type="http://schemas.openxmlformats.org/officeDocument/2006/relationships/image" Target="../media/image22.jpeg"/><Relationship Id="rId14" Type="http://schemas.openxmlformats.org/officeDocument/2006/relationships/image" Target="../media/image17.jpeg"/><Relationship Id="rId30" Type="http://schemas.openxmlformats.org/officeDocument/2006/relationships/image" Target="../media/image33.jpeg"/><Relationship Id="rId35" Type="http://schemas.openxmlformats.org/officeDocument/2006/relationships/image" Target="../media/image38.jpeg"/><Relationship Id="rId56" Type="http://schemas.openxmlformats.org/officeDocument/2006/relationships/image" Target="../media/image59.jpeg"/><Relationship Id="rId77" Type="http://schemas.openxmlformats.org/officeDocument/2006/relationships/image" Target="../media/image80.jpeg"/><Relationship Id="rId100" Type="http://schemas.openxmlformats.org/officeDocument/2006/relationships/image" Target="../media/image103.jpeg"/><Relationship Id="rId105" Type="http://schemas.openxmlformats.org/officeDocument/2006/relationships/image" Target="../media/image108.jpeg"/><Relationship Id="rId126" Type="http://schemas.openxmlformats.org/officeDocument/2006/relationships/image" Target="../media/image129.jpeg"/><Relationship Id="rId147" Type="http://schemas.openxmlformats.org/officeDocument/2006/relationships/image" Target="../media/image150.jpeg"/><Relationship Id="rId8" Type="http://schemas.openxmlformats.org/officeDocument/2006/relationships/image" Target="../media/image11.jpeg"/><Relationship Id="rId51" Type="http://schemas.openxmlformats.org/officeDocument/2006/relationships/image" Target="../media/image54.jpeg"/><Relationship Id="rId72" Type="http://schemas.openxmlformats.org/officeDocument/2006/relationships/image" Target="../media/image75.jpeg"/><Relationship Id="rId93" Type="http://schemas.openxmlformats.org/officeDocument/2006/relationships/image" Target="../media/image96.jpeg"/><Relationship Id="rId98" Type="http://schemas.openxmlformats.org/officeDocument/2006/relationships/image" Target="../media/image101.jpeg"/><Relationship Id="rId121" Type="http://schemas.openxmlformats.org/officeDocument/2006/relationships/image" Target="../media/image124.jpeg"/><Relationship Id="rId142" Type="http://schemas.openxmlformats.org/officeDocument/2006/relationships/image" Target="../media/image145.jpeg"/><Relationship Id="rId3"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962025</xdr:colOff>
      <xdr:row>1</xdr:row>
      <xdr:rowOff>57150</xdr:rowOff>
    </xdr:from>
    <xdr:to>
      <xdr:col>2</xdr:col>
      <xdr:colOff>933450</xdr:colOff>
      <xdr:row>2</xdr:row>
      <xdr:rowOff>85725</xdr:rowOff>
    </xdr:to>
    <xdr:pic>
      <xdr:nvPicPr>
        <xdr:cNvPr id="4098" name="Picture 2" descr="zicke1"/>
        <xdr:cNvPicPr>
          <a:picLocks noChangeAspect="1" noChangeArrowheads="1"/>
        </xdr:cNvPicPr>
      </xdr:nvPicPr>
      <xdr:blipFill>
        <a:blip xmlns:r="http://schemas.openxmlformats.org/officeDocument/2006/relationships" r:embed="rId1" cstate="print"/>
        <a:srcRect/>
        <a:stretch>
          <a:fillRect/>
        </a:stretch>
      </xdr:blipFill>
      <xdr:spPr bwMode="auto">
        <a:xfrm>
          <a:off x="1724025" y="304800"/>
          <a:ext cx="1028700" cy="609600"/>
        </a:xfrm>
        <a:prstGeom prst="rect">
          <a:avLst/>
        </a:prstGeom>
        <a:noFill/>
      </xdr:spPr>
    </xdr:pic>
    <xdr:clientData/>
  </xdr:twoCellAnchor>
  <xdr:twoCellAnchor editAs="oneCell">
    <xdr:from>
      <xdr:col>2</xdr:col>
      <xdr:colOff>3914775</xdr:colOff>
      <xdr:row>1</xdr:row>
      <xdr:rowOff>19050</xdr:rowOff>
    </xdr:from>
    <xdr:to>
      <xdr:col>3</xdr:col>
      <xdr:colOff>190500</xdr:colOff>
      <xdr:row>2</xdr:row>
      <xdr:rowOff>47625</xdr:rowOff>
    </xdr:to>
    <xdr:pic>
      <xdr:nvPicPr>
        <xdr:cNvPr id="4099" name="Picture 3" descr="zicke2"/>
        <xdr:cNvPicPr>
          <a:picLocks noChangeAspect="1" noChangeArrowheads="1"/>
        </xdr:cNvPicPr>
      </xdr:nvPicPr>
      <xdr:blipFill>
        <a:blip xmlns:r="http://schemas.openxmlformats.org/officeDocument/2006/relationships" r:embed="rId2" cstate="print"/>
        <a:srcRect/>
        <a:stretch>
          <a:fillRect/>
        </a:stretch>
      </xdr:blipFill>
      <xdr:spPr bwMode="auto">
        <a:xfrm>
          <a:off x="5734050" y="266700"/>
          <a:ext cx="1028700" cy="609600"/>
        </a:xfrm>
        <a:prstGeom prst="rect">
          <a:avLst/>
        </a:prstGeom>
        <a:noFill/>
      </xdr:spPr>
    </xdr:pic>
    <xdr:clientData/>
  </xdr:twoCellAnchor>
  <xdr:twoCellAnchor editAs="oneCell">
    <xdr:from>
      <xdr:col>3</xdr:col>
      <xdr:colOff>19050</xdr:colOff>
      <xdr:row>2</xdr:row>
      <xdr:rowOff>9525</xdr:rowOff>
    </xdr:from>
    <xdr:to>
      <xdr:col>3</xdr:col>
      <xdr:colOff>1028700</xdr:colOff>
      <xdr:row>10</xdr:row>
      <xdr:rowOff>104775</xdr:rowOff>
    </xdr:to>
    <xdr:pic>
      <xdr:nvPicPr>
        <xdr:cNvPr id="4100" name="Picture 4" descr="tarantula_02"/>
        <xdr:cNvPicPr>
          <a:picLocks noChangeAspect="1" noChangeArrowheads="1"/>
        </xdr:cNvPicPr>
      </xdr:nvPicPr>
      <xdr:blipFill>
        <a:blip xmlns:r="http://schemas.openxmlformats.org/officeDocument/2006/relationships" r:embed="rId3" cstate="print"/>
        <a:srcRect/>
        <a:stretch>
          <a:fillRect/>
        </a:stretch>
      </xdr:blipFill>
      <xdr:spPr bwMode="auto">
        <a:xfrm>
          <a:off x="6591300" y="838200"/>
          <a:ext cx="1009650" cy="1438275"/>
        </a:xfrm>
        <a:prstGeom prst="rect">
          <a:avLst/>
        </a:prstGeom>
        <a:noFill/>
      </xdr:spPr>
    </xdr:pic>
    <xdr:clientData/>
  </xdr:twoCellAnchor>
  <xdr:twoCellAnchor editAs="oneCell">
    <xdr:from>
      <xdr:col>2</xdr:col>
      <xdr:colOff>2190750</xdr:colOff>
      <xdr:row>2</xdr:row>
      <xdr:rowOff>9525</xdr:rowOff>
    </xdr:from>
    <xdr:to>
      <xdr:col>3</xdr:col>
      <xdr:colOff>19050</xdr:colOff>
      <xdr:row>10</xdr:row>
      <xdr:rowOff>104775</xdr:rowOff>
    </xdr:to>
    <xdr:pic>
      <xdr:nvPicPr>
        <xdr:cNvPr id="4101" name="Picture 5" descr="tarantula_01"/>
        <xdr:cNvPicPr>
          <a:picLocks noChangeAspect="1" noChangeArrowheads="1"/>
        </xdr:cNvPicPr>
      </xdr:nvPicPr>
      <xdr:blipFill>
        <a:blip xmlns:r="http://schemas.openxmlformats.org/officeDocument/2006/relationships" r:embed="rId4" cstate="print"/>
        <a:srcRect/>
        <a:stretch>
          <a:fillRect/>
        </a:stretch>
      </xdr:blipFill>
      <xdr:spPr bwMode="auto">
        <a:xfrm>
          <a:off x="4010025" y="838200"/>
          <a:ext cx="2581275" cy="1438275"/>
        </a:xfrm>
        <a:prstGeom prst="rect">
          <a:avLst/>
        </a:prstGeom>
        <a:noFill/>
      </xdr:spPr>
    </xdr:pic>
    <xdr:clientData/>
  </xdr:twoCellAnchor>
  <xdr:twoCellAnchor editAs="oneCell">
    <xdr:from>
      <xdr:col>3</xdr:col>
      <xdr:colOff>9525</xdr:colOff>
      <xdr:row>9</xdr:row>
      <xdr:rowOff>104775</xdr:rowOff>
    </xdr:from>
    <xdr:to>
      <xdr:col>3</xdr:col>
      <xdr:colOff>1019175</xdr:colOff>
      <xdr:row>11</xdr:row>
      <xdr:rowOff>1057275</xdr:rowOff>
    </xdr:to>
    <xdr:pic>
      <xdr:nvPicPr>
        <xdr:cNvPr id="4102" name="Picture 6" descr="tarantula_04"/>
        <xdr:cNvPicPr>
          <a:picLocks noChangeAspect="1" noChangeArrowheads="1"/>
        </xdr:cNvPicPr>
      </xdr:nvPicPr>
      <xdr:blipFill>
        <a:blip xmlns:r="http://schemas.openxmlformats.org/officeDocument/2006/relationships" r:embed="rId5" cstate="print"/>
        <a:srcRect/>
        <a:stretch>
          <a:fillRect/>
        </a:stretch>
      </xdr:blipFill>
      <xdr:spPr bwMode="auto">
        <a:xfrm>
          <a:off x="6581775" y="2114550"/>
          <a:ext cx="1009650" cy="128587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361950</xdr:colOff>
      <xdr:row>0</xdr:row>
      <xdr:rowOff>428625</xdr:rowOff>
    </xdr:from>
    <xdr:to>
      <xdr:col>5</xdr:col>
      <xdr:colOff>1390650</xdr:colOff>
      <xdr:row>3</xdr:row>
      <xdr:rowOff>142875</xdr:rowOff>
    </xdr:to>
    <xdr:pic>
      <xdr:nvPicPr>
        <xdr:cNvPr id="2068" name="Picture 20" descr="zicke1"/>
        <xdr:cNvPicPr>
          <a:picLocks noChangeAspect="1" noChangeArrowheads="1"/>
        </xdr:cNvPicPr>
      </xdr:nvPicPr>
      <xdr:blipFill>
        <a:blip xmlns:r="http://schemas.openxmlformats.org/officeDocument/2006/relationships" r:embed="rId1" cstate="print"/>
        <a:srcRect/>
        <a:stretch>
          <a:fillRect/>
        </a:stretch>
      </xdr:blipFill>
      <xdr:spPr bwMode="auto">
        <a:xfrm>
          <a:off x="4171950" y="428625"/>
          <a:ext cx="1028700" cy="609600"/>
        </a:xfrm>
        <a:prstGeom prst="rect">
          <a:avLst/>
        </a:prstGeom>
        <a:noFill/>
      </xdr:spPr>
    </xdr:pic>
    <xdr:clientData/>
  </xdr:twoCellAnchor>
  <xdr:twoCellAnchor editAs="oneCell">
    <xdr:from>
      <xdr:col>8</xdr:col>
      <xdr:colOff>142875</xdr:colOff>
      <xdr:row>0</xdr:row>
      <xdr:rowOff>400050</xdr:rowOff>
    </xdr:from>
    <xdr:to>
      <xdr:col>8</xdr:col>
      <xdr:colOff>1171575</xdr:colOff>
      <xdr:row>3</xdr:row>
      <xdr:rowOff>114300</xdr:rowOff>
    </xdr:to>
    <xdr:pic>
      <xdr:nvPicPr>
        <xdr:cNvPr id="2069" name="Picture 21" descr="zicke2"/>
        <xdr:cNvPicPr>
          <a:picLocks noChangeAspect="1" noChangeArrowheads="1"/>
        </xdr:cNvPicPr>
      </xdr:nvPicPr>
      <xdr:blipFill>
        <a:blip xmlns:r="http://schemas.openxmlformats.org/officeDocument/2006/relationships" r:embed="rId2" cstate="print"/>
        <a:srcRect/>
        <a:stretch>
          <a:fillRect/>
        </a:stretch>
      </xdr:blipFill>
      <xdr:spPr bwMode="auto">
        <a:xfrm>
          <a:off x="7000875" y="400050"/>
          <a:ext cx="1028700" cy="609600"/>
        </a:xfrm>
        <a:prstGeom prst="rect">
          <a:avLst/>
        </a:prstGeom>
        <a:noFill/>
      </xdr:spPr>
    </xdr:pic>
    <xdr:clientData/>
  </xdr:twoCellAnchor>
  <xdr:twoCellAnchor editAs="oneCell">
    <xdr:from>
      <xdr:col>8</xdr:col>
      <xdr:colOff>0</xdr:colOff>
      <xdr:row>65</xdr:row>
      <xdr:rowOff>133350</xdr:rowOff>
    </xdr:from>
    <xdr:to>
      <xdr:col>9</xdr:col>
      <xdr:colOff>0</xdr:colOff>
      <xdr:row>65</xdr:row>
      <xdr:rowOff>1543050</xdr:rowOff>
    </xdr:to>
    <xdr:pic>
      <xdr:nvPicPr>
        <xdr:cNvPr id="2245" name="Picture 197" descr="048"/>
        <xdr:cNvPicPr>
          <a:picLocks noChangeAspect="1" noChangeArrowheads="1"/>
        </xdr:cNvPicPr>
      </xdr:nvPicPr>
      <xdr:blipFill>
        <a:blip xmlns:r="http://schemas.openxmlformats.org/officeDocument/2006/relationships" r:embed="rId3" cstate="print"/>
        <a:srcRect/>
        <a:stretch>
          <a:fillRect/>
        </a:stretch>
      </xdr:blipFill>
      <xdr:spPr bwMode="auto">
        <a:xfrm>
          <a:off x="6858000" y="34070925"/>
          <a:ext cx="2552700" cy="1409700"/>
        </a:xfrm>
        <a:prstGeom prst="rect">
          <a:avLst/>
        </a:prstGeom>
        <a:noFill/>
      </xdr:spPr>
    </xdr:pic>
    <xdr:clientData/>
  </xdr:twoCellAnchor>
  <xdr:twoCellAnchor editAs="oneCell">
    <xdr:from>
      <xdr:col>2</xdr:col>
      <xdr:colOff>0</xdr:colOff>
      <xdr:row>137</xdr:row>
      <xdr:rowOff>133350</xdr:rowOff>
    </xdr:from>
    <xdr:to>
      <xdr:col>3</xdr:col>
      <xdr:colOff>0</xdr:colOff>
      <xdr:row>137</xdr:row>
      <xdr:rowOff>1524000</xdr:rowOff>
    </xdr:to>
    <xdr:pic>
      <xdr:nvPicPr>
        <xdr:cNvPr id="2297" name="Picture 249" descr="100"/>
        <xdr:cNvPicPr>
          <a:picLocks noChangeAspect="1" noChangeArrowheads="1"/>
        </xdr:cNvPicPr>
      </xdr:nvPicPr>
      <xdr:blipFill>
        <a:blip xmlns:r="http://schemas.openxmlformats.org/officeDocument/2006/relationships" r:embed="rId4" cstate="print"/>
        <a:srcRect/>
        <a:stretch>
          <a:fillRect/>
        </a:stretch>
      </xdr:blipFill>
      <xdr:spPr bwMode="auto">
        <a:xfrm>
          <a:off x="762000" y="73332975"/>
          <a:ext cx="2552700" cy="1390650"/>
        </a:xfrm>
        <a:prstGeom prst="rect">
          <a:avLst/>
        </a:prstGeom>
        <a:noFill/>
      </xdr:spPr>
    </xdr:pic>
    <xdr:clientData/>
  </xdr:twoCellAnchor>
  <xdr:twoCellAnchor editAs="oneCell">
    <xdr:from>
      <xdr:col>5</xdr:col>
      <xdr:colOff>9525</xdr:colOff>
      <xdr:row>137</xdr:row>
      <xdr:rowOff>285750</xdr:rowOff>
    </xdr:from>
    <xdr:to>
      <xdr:col>6</xdr:col>
      <xdr:colOff>0</xdr:colOff>
      <xdr:row>137</xdr:row>
      <xdr:rowOff>1381125</xdr:rowOff>
    </xdr:to>
    <xdr:pic>
      <xdr:nvPicPr>
        <xdr:cNvPr id="2298" name="Picture 250" descr="101"/>
        <xdr:cNvPicPr>
          <a:picLocks noChangeAspect="1" noChangeArrowheads="1"/>
        </xdr:cNvPicPr>
      </xdr:nvPicPr>
      <xdr:blipFill>
        <a:blip xmlns:r="http://schemas.openxmlformats.org/officeDocument/2006/relationships" r:embed="rId5" cstate="print"/>
        <a:srcRect/>
        <a:stretch>
          <a:fillRect/>
        </a:stretch>
      </xdr:blipFill>
      <xdr:spPr bwMode="auto">
        <a:xfrm>
          <a:off x="3819525" y="73485375"/>
          <a:ext cx="2543175" cy="1095375"/>
        </a:xfrm>
        <a:prstGeom prst="rect">
          <a:avLst/>
        </a:prstGeom>
        <a:noFill/>
      </xdr:spPr>
    </xdr:pic>
    <xdr:clientData/>
  </xdr:twoCellAnchor>
  <xdr:twoCellAnchor editAs="oneCell">
    <xdr:from>
      <xdr:col>8</xdr:col>
      <xdr:colOff>9525</xdr:colOff>
      <xdr:row>137</xdr:row>
      <xdr:rowOff>304800</xdr:rowOff>
    </xdr:from>
    <xdr:to>
      <xdr:col>8</xdr:col>
      <xdr:colOff>2524125</xdr:colOff>
      <xdr:row>137</xdr:row>
      <xdr:rowOff>1390650</xdr:rowOff>
    </xdr:to>
    <xdr:pic>
      <xdr:nvPicPr>
        <xdr:cNvPr id="2299" name="Picture 251" descr="102"/>
        <xdr:cNvPicPr>
          <a:picLocks noChangeAspect="1" noChangeArrowheads="1"/>
        </xdr:cNvPicPr>
      </xdr:nvPicPr>
      <xdr:blipFill>
        <a:blip xmlns:r="http://schemas.openxmlformats.org/officeDocument/2006/relationships" r:embed="rId6" cstate="print"/>
        <a:srcRect/>
        <a:stretch>
          <a:fillRect/>
        </a:stretch>
      </xdr:blipFill>
      <xdr:spPr bwMode="auto">
        <a:xfrm>
          <a:off x="6867525" y="73504425"/>
          <a:ext cx="2514600" cy="1085850"/>
        </a:xfrm>
        <a:prstGeom prst="rect">
          <a:avLst/>
        </a:prstGeom>
        <a:noFill/>
      </xdr:spPr>
    </xdr:pic>
    <xdr:clientData/>
  </xdr:twoCellAnchor>
  <xdr:twoCellAnchor editAs="oneCell">
    <xdr:from>
      <xdr:col>2</xdr:col>
      <xdr:colOff>19050</xdr:colOff>
      <xdr:row>141</xdr:row>
      <xdr:rowOff>295275</xdr:rowOff>
    </xdr:from>
    <xdr:to>
      <xdr:col>2</xdr:col>
      <xdr:colOff>2533650</xdr:colOff>
      <xdr:row>141</xdr:row>
      <xdr:rowOff>1381125</xdr:rowOff>
    </xdr:to>
    <xdr:pic>
      <xdr:nvPicPr>
        <xdr:cNvPr id="2300" name="Picture 252" descr="103"/>
        <xdr:cNvPicPr>
          <a:picLocks noChangeAspect="1" noChangeArrowheads="1"/>
        </xdr:cNvPicPr>
      </xdr:nvPicPr>
      <xdr:blipFill>
        <a:blip xmlns:r="http://schemas.openxmlformats.org/officeDocument/2006/relationships" r:embed="rId7" cstate="print"/>
        <a:srcRect/>
        <a:stretch>
          <a:fillRect/>
        </a:stretch>
      </xdr:blipFill>
      <xdr:spPr bwMode="auto">
        <a:xfrm>
          <a:off x="781050" y="75676125"/>
          <a:ext cx="2514600" cy="1085850"/>
        </a:xfrm>
        <a:prstGeom prst="rect">
          <a:avLst/>
        </a:prstGeom>
        <a:noFill/>
      </xdr:spPr>
    </xdr:pic>
    <xdr:clientData/>
  </xdr:twoCellAnchor>
  <xdr:twoCellAnchor editAs="oneCell">
    <xdr:from>
      <xdr:col>5</xdr:col>
      <xdr:colOff>9525</xdr:colOff>
      <xdr:row>141</xdr:row>
      <xdr:rowOff>152400</xdr:rowOff>
    </xdr:from>
    <xdr:to>
      <xdr:col>5</xdr:col>
      <xdr:colOff>2543175</xdr:colOff>
      <xdr:row>141</xdr:row>
      <xdr:rowOff>1524000</xdr:rowOff>
    </xdr:to>
    <xdr:pic>
      <xdr:nvPicPr>
        <xdr:cNvPr id="2301" name="Picture 253" descr="104"/>
        <xdr:cNvPicPr>
          <a:picLocks noChangeAspect="1" noChangeArrowheads="1"/>
        </xdr:cNvPicPr>
      </xdr:nvPicPr>
      <xdr:blipFill>
        <a:blip xmlns:r="http://schemas.openxmlformats.org/officeDocument/2006/relationships" r:embed="rId8" cstate="print"/>
        <a:srcRect/>
        <a:stretch>
          <a:fillRect/>
        </a:stretch>
      </xdr:blipFill>
      <xdr:spPr bwMode="auto">
        <a:xfrm>
          <a:off x="3819525" y="75533250"/>
          <a:ext cx="2533650" cy="1371600"/>
        </a:xfrm>
        <a:prstGeom prst="rect">
          <a:avLst/>
        </a:prstGeom>
        <a:noFill/>
      </xdr:spPr>
    </xdr:pic>
    <xdr:clientData/>
  </xdr:twoCellAnchor>
  <xdr:twoCellAnchor editAs="oneCell">
    <xdr:from>
      <xdr:col>8</xdr:col>
      <xdr:colOff>19050</xdr:colOff>
      <xdr:row>141</xdr:row>
      <xdr:rowOff>152400</xdr:rowOff>
    </xdr:from>
    <xdr:to>
      <xdr:col>8</xdr:col>
      <xdr:colOff>2533650</xdr:colOff>
      <xdr:row>141</xdr:row>
      <xdr:rowOff>1524000</xdr:rowOff>
    </xdr:to>
    <xdr:pic>
      <xdr:nvPicPr>
        <xdr:cNvPr id="2302" name="Picture 254" descr="105"/>
        <xdr:cNvPicPr>
          <a:picLocks noChangeAspect="1" noChangeArrowheads="1"/>
        </xdr:cNvPicPr>
      </xdr:nvPicPr>
      <xdr:blipFill>
        <a:blip xmlns:r="http://schemas.openxmlformats.org/officeDocument/2006/relationships" r:embed="rId9" cstate="print"/>
        <a:srcRect/>
        <a:stretch>
          <a:fillRect/>
        </a:stretch>
      </xdr:blipFill>
      <xdr:spPr bwMode="auto">
        <a:xfrm>
          <a:off x="6877050" y="75533250"/>
          <a:ext cx="2514600" cy="1371600"/>
        </a:xfrm>
        <a:prstGeom prst="rect">
          <a:avLst/>
        </a:prstGeom>
        <a:noFill/>
      </xdr:spPr>
    </xdr:pic>
    <xdr:clientData/>
  </xdr:twoCellAnchor>
  <xdr:twoCellAnchor editAs="oneCell">
    <xdr:from>
      <xdr:col>2</xdr:col>
      <xdr:colOff>0</xdr:colOff>
      <xdr:row>145</xdr:row>
      <xdr:rowOff>285750</xdr:rowOff>
    </xdr:from>
    <xdr:to>
      <xdr:col>3</xdr:col>
      <xdr:colOff>9525</xdr:colOff>
      <xdr:row>145</xdr:row>
      <xdr:rowOff>1390650</xdr:rowOff>
    </xdr:to>
    <xdr:pic>
      <xdr:nvPicPr>
        <xdr:cNvPr id="2303" name="Picture 255" descr="106"/>
        <xdr:cNvPicPr>
          <a:picLocks noChangeAspect="1" noChangeArrowheads="1"/>
        </xdr:cNvPicPr>
      </xdr:nvPicPr>
      <xdr:blipFill>
        <a:blip xmlns:r="http://schemas.openxmlformats.org/officeDocument/2006/relationships" r:embed="rId10" cstate="print"/>
        <a:srcRect/>
        <a:stretch>
          <a:fillRect/>
        </a:stretch>
      </xdr:blipFill>
      <xdr:spPr bwMode="auto">
        <a:xfrm>
          <a:off x="762000" y="77847825"/>
          <a:ext cx="2562225" cy="1104900"/>
        </a:xfrm>
        <a:prstGeom prst="rect">
          <a:avLst/>
        </a:prstGeom>
        <a:noFill/>
      </xdr:spPr>
    </xdr:pic>
    <xdr:clientData/>
  </xdr:twoCellAnchor>
  <xdr:twoCellAnchor editAs="oneCell">
    <xdr:from>
      <xdr:col>5</xdr:col>
      <xdr:colOff>0</xdr:colOff>
      <xdr:row>145</xdr:row>
      <xdr:rowOff>161925</xdr:rowOff>
    </xdr:from>
    <xdr:to>
      <xdr:col>5</xdr:col>
      <xdr:colOff>2543175</xdr:colOff>
      <xdr:row>145</xdr:row>
      <xdr:rowOff>1543050</xdr:rowOff>
    </xdr:to>
    <xdr:pic>
      <xdr:nvPicPr>
        <xdr:cNvPr id="2304" name="Picture 256" descr="107"/>
        <xdr:cNvPicPr>
          <a:picLocks noChangeAspect="1" noChangeArrowheads="1"/>
        </xdr:cNvPicPr>
      </xdr:nvPicPr>
      <xdr:blipFill>
        <a:blip xmlns:r="http://schemas.openxmlformats.org/officeDocument/2006/relationships" r:embed="rId11" cstate="print"/>
        <a:srcRect/>
        <a:stretch>
          <a:fillRect/>
        </a:stretch>
      </xdr:blipFill>
      <xdr:spPr bwMode="auto">
        <a:xfrm>
          <a:off x="3810000" y="77724000"/>
          <a:ext cx="2543175" cy="1381125"/>
        </a:xfrm>
        <a:prstGeom prst="rect">
          <a:avLst/>
        </a:prstGeom>
        <a:noFill/>
      </xdr:spPr>
    </xdr:pic>
    <xdr:clientData/>
  </xdr:twoCellAnchor>
  <xdr:twoCellAnchor editAs="oneCell">
    <xdr:from>
      <xdr:col>8</xdr:col>
      <xdr:colOff>0</xdr:colOff>
      <xdr:row>145</xdr:row>
      <xdr:rowOff>142875</xdr:rowOff>
    </xdr:from>
    <xdr:to>
      <xdr:col>9</xdr:col>
      <xdr:colOff>0</xdr:colOff>
      <xdr:row>145</xdr:row>
      <xdr:rowOff>1533525</xdr:rowOff>
    </xdr:to>
    <xdr:pic>
      <xdr:nvPicPr>
        <xdr:cNvPr id="2305" name="Picture 257" descr="108"/>
        <xdr:cNvPicPr>
          <a:picLocks noChangeAspect="1" noChangeArrowheads="1"/>
        </xdr:cNvPicPr>
      </xdr:nvPicPr>
      <xdr:blipFill>
        <a:blip xmlns:r="http://schemas.openxmlformats.org/officeDocument/2006/relationships" r:embed="rId12" cstate="print"/>
        <a:srcRect/>
        <a:stretch>
          <a:fillRect/>
        </a:stretch>
      </xdr:blipFill>
      <xdr:spPr bwMode="auto">
        <a:xfrm>
          <a:off x="6858000" y="77704950"/>
          <a:ext cx="2552700" cy="1390650"/>
        </a:xfrm>
        <a:prstGeom prst="rect">
          <a:avLst/>
        </a:prstGeom>
        <a:noFill/>
      </xdr:spPr>
    </xdr:pic>
    <xdr:clientData/>
  </xdr:twoCellAnchor>
  <xdr:twoCellAnchor editAs="oneCell">
    <xdr:from>
      <xdr:col>2</xdr:col>
      <xdr:colOff>0</xdr:colOff>
      <xdr:row>149</xdr:row>
      <xdr:rowOff>333375</xdr:rowOff>
    </xdr:from>
    <xdr:to>
      <xdr:col>2</xdr:col>
      <xdr:colOff>2543175</xdr:colOff>
      <xdr:row>149</xdr:row>
      <xdr:rowOff>1371600</xdr:rowOff>
    </xdr:to>
    <xdr:pic>
      <xdr:nvPicPr>
        <xdr:cNvPr id="2306" name="Picture 258" descr="109"/>
        <xdr:cNvPicPr>
          <a:picLocks noChangeAspect="1" noChangeArrowheads="1"/>
        </xdr:cNvPicPr>
      </xdr:nvPicPr>
      <xdr:blipFill>
        <a:blip xmlns:r="http://schemas.openxmlformats.org/officeDocument/2006/relationships" r:embed="rId13" cstate="print"/>
        <a:srcRect/>
        <a:stretch>
          <a:fillRect/>
        </a:stretch>
      </xdr:blipFill>
      <xdr:spPr bwMode="auto">
        <a:xfrm>
          <a:off x="762000" y="80076675"/>
          <a:ext cx="2543175" cy="1038225"/>
        </a:xfrm>
        <a:prstGeom prst="rect">
          <a:avLst/>
        </a:prstGeom>
        <a:noFill/>
      </xdr:spPr>
    </xdr:pic>
    <xdr:clientData/>
  </xdr:twoCellAnchor>
  <xdr:twoCellAnchor editAs="oneCell">
    <xdr:from>
      <xdr:col>5</xdr:col>
      <xdr:colOff>0</xdr:colOff>
      <xdr:row>149</xdr:row>
      <xdr:rowOff>276225</xdr:rowOff>
    </xdr:from>
    <xdr:to>
      <xdr:col>5</xdr:col>
      <xdr:colOff>2543175</xdr:colOff>
      <xdr:row>149</xdr:row>
      <xdr:rowOff>1371600</xdr:rowOff>
    </xdr:to>
    <xdr:pic>
      <xdr:nvPicPr>
        <xdr:cNvPr id="2307" name="Picture 259" descr="110"/>
        <xdr:cNvPicPr>
          <a:picLocks noChangeAspect="1" noChangeArrowheads="1"/>
        </xdr:cNvPicPr>
      </xdr:nvPicPr>
      <xdr:blipFill>
        <a:blip xmlns:r="http://schemas.openxmlformats.org/officeDocument/2006/relationships" r:embed="rId14" cstate="print"/>
        <a:srcRect/>
        <a:stretch>
          <a:fillRect/>
        </a:stretch>
      </xdr:blipFill>
      <xdr:spPr bwMode="auto">
        <a:xfrm>
          <a:off x="3810000" y="80019525"/>
          <a:ext cx="2543175" cy="1095375"/>
        </a:xfrm>
        <a:prstGeom prst="rect">
          <a:avLst/>
        </a:prstGeom>
        <a:noFill/>
      </xdr:spPr>
    </xdr:pic>
    <xdr:clientData/>
  </xdr:twoCellAnchor>
  <xdr:twoCellAnchor editAs="oneCell">
    <xdr:from>
      <xdr:col>8</xdr:col>
      <xdr:colOff>0</xdr:colOff>
      <xdr:row>149</xdr:row>
      <xdr:rowOff>314325</xdr:rowOff>
    </xdr:from>
    <xdr:to>
      <xdr:col>9</xdr:col>
      <xdr:colOff>0</xdr:colOff>
      <xdr:row>149</xdr:row>
      <xdr:rowOff>1419225</xdr:rowOff>
    </xdr:to>
    <xdr:pic>
      <xdr:nvPicPr>
        <xdr:cNvPr id="2308" name="Picture 260" descr="111"/>
        <xdr:cNvPicPr>
          <a:picLocks noChangeAspect="1" noChangeArrowheads="1"/>
        </xdr:cNvPicPr>
      </xdr:nvPicPr>
      <xdr:blipFill>
        <a:blip xmlns:r="http://schemas.openxmlformats.org/officeDocument/2006/relationships" r:embed="rId15" cstate="print"/>
        <a:srcRect/>
        <a:stretch>
          <a:fillRect/>
        </a:stretch>
      </xdr:blipFill>
      <xdr:spPr bwMode="auto">
        <a:xfrm>
          <a:off x="6858000" y="80057625"/>
          <a:ext cx="2552700" cy="1104900"/>
        </a:xfrm>
        <a:prstGeom prst="rect">
          <a:avLst/>
        </a:prstGeom>
        <a:noFill/>
      </xdr:spPr>
    </xdr:pic>
    <xdr:clientData/>
  </xdr:twoCellAnchor>
  <xdr:twoCellAnchor editAs="oneCell">
    <xdr:from>
      <xdr:col>2</xdr:col>
      <xdr:colOff>0</xdr:colOff>
      <xdr:row>153</xdr:row>
      <xdr:rowOff>85725</xdr:rowOff>
    </xdr:from>
    <xdr:to>
      <xdr:col>2</xdr:col>
      <xdr:colOff>2543175</xdr:colOff>
      <xdr:row>153</xdr:row>
      <xdr:rowOff>1562100</xdr:rowOff>
    </xdr:to>
    <xdr:pic>
      <xdr:nvPicPr>
        <xdr:cNvPr id="2309" name="Picture 261" descr="112"/>
        <xdr:cNvPicPr>
          <a:picLocks noChangeAspect="1" noChangeArrowheads="1"/>
        </xdr:cNvPicPr>
      </xdr:nvPicPr>
      <xdr:blipFill>
        <a:blip xmlns:r="http://schemas.openxmlformats.org/officeDocument/2006/relationships" r:embed="rId16" cstate="print"/>
        <a:srcRect/>
        <a:stretch>
          <a:fillRect/>
        </a:stretch>
      </xdr:blipFill>
      <xdr:spPr bwMode="auto">
        <a:xfrm>
          <a:off x="762000" y="82010250"/>
          <a:ext cx="2543175" cy="1476375"/>
        </a:xfrm>
        <a:prstGeom prst="rect">
          <a:avLst/>
        </a:prstGeom>
        <a:noFill/>
      </xdr:spPr>
    </xdr:pic>
    <xdr:clientData/>
  </xdr:twoCellAnchor>
  <xdr:twoCellAnchor editAs="oneCell">
    <xdr:from>
      <xdr:col>5</xdr:col>
      <xdr:colOff>0</xdr:colOff>
      <xdr:row>153</xdr:row>
      <xdr:rowOff>266700</xdr:rowOff>
    </xdr:from>
    <xdr:to>
      <xdr:col>5</xdr:col>
      <xdr:colOff>2543175</xdr:colOff>
      <xdr:row>153</xdr:row>
      <xdr:rowOff>1362075</xdr:rowOff>
    </xdr:to>
    <xdr:pic>
      <xdr:nvPicPr>
        <xdr:cNvPr id="2310" name="Picture 262" descr="113"/>
        <xdr:cNvPicPr>
          <a:picLocks noChangeAspect="1" noChangeArrowheads="1"/>
        </xdr:cNvPicPr>
      </xdr:nvPicPr>
      <xdr:blipFill>
        <a:blip xmlns:r="http://schemas.openxmlformats.org/officeDocument/2006/relationships" r:embed="rId17" cstate="print"/>
        <a:srcRect/>
        <a:stretch>
          <a:fillRect/>
        </a:stretch>
      </xdr:blipFill>
      <xdr:spPr bwMode="auto">
        <a:xfrm>
          <a:off x="3810000" y="82191225"/>
          <a:ext cx="2543175" cy="1095375"/>
        </a:xfrm>
        <a:prstGeom prst="rect">
          <a:avLst/>
        </a:prstGeom>
        <a:noFill/>
      </xdr:spPr>
    </xdr:pic>
    <xdr:clientData/>
  </xdr:twoCellAnchor>
  <xdr:twoCellAnchor editAs="oneCell">
    <xdr:from>
      <xdr:col>8</xdr:col>
      <xdr:colOff>0</xdr:colOff>
      <xdr:row>153</xdr:row>
      <xdr:rowOff>314325</xdr:rowOff>
    </xdr:from>
    <xdr:to>
      <xdr:col>9</xdr:col>
      <xdr:colOff>0</xdr:colOff>
      <xdr:row>153</xdr:row>
      <xdr:rowOff>1362075</xdr:rowOff>
    </xdr:to>
    <xdr:pic>
      <xdr:nvPicPr>
        <xdr:cNvPr id="2311" name="Picture 263" descr="114"/>
        <xdr:cNvPicPr>
          <a:picLocks noChangeAspect="1" noChangeArrowheads="1"/>
        </xdr:cNvPicPr>
      </xdr:nvPicPr>
      <xdr:blipFill>
        <a:blip xmlns:r="http://schemas.openxmlformats.org/officeDocument/2006/relationships" r:embed="rId18" cstate="print"/>
        <a:srcRect/>
        <a:stretch>
          <a:fillRect/>
        </a:stretch>
      </xdr:blipFill>
      <xdr:spPr bwMode="auto">
        <a:xfrm>
          <a:off x="6858000" y="82238850"/>
          <a:ext cx="2552700" cy="1047750"/>
        </a:xfrm>
        <a:prstGeom prst="rect">
          <a:avLst/>
        </a:prstGeom>
        <a:noFill/>
      </xdr:spPr>
    </xdr:pic>
    <xdr:clientData/>
  </xdr:twoCellAnchor>
  <xdr:twoCellAnchor editAs="oneCell">
    <xdr:from>
      <xdr:col>2</xdr:col>
      <xdr:colOff>0</xdr:colOff>
      <xdr:row>157</xdr:row>
      <xdr:rowOff>142875</xdr:rowOff>
    </xdr:from>
    <xdr:to>
      <xdr:col>3</xdr:col>
      <xdr:colOff>0</xdr:colOff>
      <xdr:row>157</xdr:row>
      <xdr:rowOff>1533525</xdr:rowOff>
    </xdr:to>
    <xdr:pic>
      <xdr:nvPicPr>
        <xdr:cNvPr id="2312" name="Picture 264" descr="115"/>
        <xdr:cNvPicPr>
          <a:picLocks noChangeAspect="1" noChangeArrowheads="1"/>
        </xdr:cNvPicPr>
      </xdr:nvPicPr>
      <xdr:blipFill>
        <a:blip xmlns:r="http://schemas.openxmlformats.org/officeDocument/2006/relationships" r:embed="rId19" cstate="print"/>
        <a:srcRect/>
        <a:stretch>
          <a:fillRect/>
        </a:stretch>
      </xdr:blipFill>
      <xdr:spPr bwMode="auto">
        <a:xfrm>
          <a:off x="762000" y="84248625"/>
          <a:ext cx="2552700" cy="1390650"/>
        </a:xfrm>
        <a:prstGeom prst="rect">
          <a:avLst/>
        </a:prstGeom>
        <a:noFill/>
      </xdr:spPr>
    </xdr:pic>
    <xdr:clientData/>
  </xdr:twoCellAnchor>
  <xdr:twoCellAnchor editAs="oneCell">
    <xdr:from>
      <xdr:col>5</xdr:col>
      <xdr:colOff>0</xdr:colOff>
      <xdr:row>157</xdr:row>
      <xdr:rowOff>285750</xdr:rowOff>
    </xdr:from>
    <xdr:to>
      <xdr:col>6</xdr:col>
      <xdr:colOff>0</xdr:colOff>
      <xdr:row>157</xdr:row>
      <xdr:rowOff>1390650</xdr:rowOff>
    </xdr:to>
    <xdr:pic>
      <xdr:nvPicPr>
        <xdr:cNvPr id="2313" name="Picture 265" descr="116"/>
        <xdr:cNvPicPr>
          <a:picLocks noChangeAspect="1" noChangeArrowheads="1"/>
        </xdr:cNvPicPr>
      </xdr:nvPicPr>
      <xdr:blipFill>
        <a:blip xmlns:r="http://schemas.openxmlformats.org/officeDocument/2006/relationships" r:embed="rId20" cstate="print"/>
        <a:srcRect/>
        <a:stretch>
          <a:fillRect/>
        </a:stretch>
      </xdr:blipFill>
      <xdr:spPr bwMode="auto">
        <a:xfrm>
          <a:off x="3810000" y="84391500"/>
          <a:ext cx="2552700" cy="1104900"/>
        </a:xfrm>
        <a:prstGeom prst="rect">
          <a:avLst/>
        </a:prstGeom>
        <a:noFill/>
      </xdr:spPr>
    </xdr:pic>
    <xdr:clientData/>
  </xdr:twoCellAnchor>
  <xdr:twoCellAnchor editAs="oneCell">
    <xdr:from>
      <xdr:col>8</xdr:col>
      <xdr:colOff>0</xdr:colOff>
      <xdr:row>157</xdr:row>
      <xdr:rowOff>114300</xdr:rowOff>
    </xdr:from>
    <xdr:to>
      <xdr:col>9</xdr:col>
      <xdr:colOff>0</xdr:colOff>
      <xdr:row>157</xdr:row>
      <xdr:rowOff>1562100</xdr:rowOff>
    </xdr:to>
    <xdr:pic>
      <xdr:nvPicPr>
        <xdr:cNvPr id="2314" name="Picture 266" descr="117"/>
        <xdr:cNvPicPr>
          <a:picLocks noChangeAspect="1" noChangeArrowheads="1"/>
        </xdr:cNvPicPr>
      </xdr:nvPicPr>
      <xdr:blipFill>
        <a:blip xmlns:r="http://schemas.openxmlformats.org/officeDocument/2006/relationships" r:embed="rId21" cstate="print"/>
        <a:srcRect/>
        <a:stretch>
          <a:fillRect/>
        </a:stretch>
      </xdr:blipFill>
      <xdr:spPr bwMode="auto">
        <a:xfrm>
          <a:off x="6858000" y="84220050"/>
          <a:ext cx="2552700" cy="1447800"/>
        </a:xfrm>
        <a:prstGeom prst="rect">
          <a:avLst/>
        </a:prstGeom>
        <a:noFill/>
      </xdr:spPr>
    </xdr:pic>
    <xdr:clientData/>
  </xdr:twoCellAnchor>
  <xdr:twoCellAnchor editAs="oneCell">
    <xdr:from>
      <xdr:col>2</xdr:col>
      <xdr:colOff>0</xdr:colOff>
      <xdr:row>161</xdr:row>
      <xdr:rowOff>314325</xdr:rowOff>
    </xdr:from>
    <xdr:to>
      <xdr:col>2</xdr:col>
      <xdr:colOff>2533650</xdr:colOff>
      <xdr:row>161</xdr:row>
      <xdr:rowOff>1352550</xdr:rowOff>
    </xdr:to>
    <xdr:pic>
      <xdr:nvPicPr>
        <xdr:cNvPr id="2315" name="Picture 267" descr="118"/>
        <xdr:cNvPicPr>
          <a:picLocks noChangeAspect="1" noChangeArrowheads="1"/>
        </xdr:cNvPicPr>
      </xdr:nvPicPr>
      <xdr:blipFill>
        <a:blip xmlns:r="http://schemas.openxmlformats.org/officeDocument/2006/relationships" r:embed="rId22" cstate="print"/>
        <a:srcRect/>
        <a:stretch>
          <a:fillRect/>
        </a:stretch>
      </xdr:blipFill>
      <xdr:spPr bwMode="auto">
        <a:xfrm>
          <a:off x="762000" y="86601300"/>
          <a:ext cx="2533650" cy="1038225"/>
        </a:xfrm>
        <a:prstGeom prst="rect">
          <a:avLst/>
        </a:prstGeom>
        <a:noFill/>
      </xdr:spPr>
    </xdr:pic>
    <xdr:clientData/>
  </xdr:twoCellAnchor>
  <xdr:twoCellAnchor editAs="oneCell">
    <xdr:from>
      <xdr:col>4</xdr:col>
      <xdr:colOff>371475</xdr:colOff>
      <xdr:row>161</xdr:row>
      <xdr:rowOff>133350</xdr:rowOff>
    </xdr:from>
    <xdr:to>
      <xdr:col>5</xdr:col>
      <xdr:colOff>2543175</xdr:colOff>
      <xdr:row>161</xdr:row>
      <xdr:rowOff>1524000</xdr:rowOff>
    </xdr:to>
    <xdr:pic>
      <xdr:nvPicPr>
        <xdr:cNvPr id="2316" name="Picture 268" descr="119"/>
        <xdr:cNvPicPr>
          <a:picLocks noChangeAspect="1" noChangeArrowheads="1"/>
        </xdr:cNvPicPr>
      </xdr:nvPicPr>
      <xdr:blipFill>
        <a:blip xmlns:r="http://schemas.openxmlformats.org/officeDocument/2006/relationships" r:embed="rId23" cstate="print"/>
        <a:srcRect/>
        <a:stretch>
          <a:fillRect/>
        </a:stretch>
      </xdr:blipFill>
      <xdr:spPr bwMode="auto">
        <a:xfrm>
          <a:off x="3800475" y="86420325"/>
          <a:ext cx="2552700" cy="1390650"/>
        </a:xfrm>
        <a:prstGeom prst="rect">
          <a:avLst/>
        </a:prstGeom>
        <a:noFill/>
      </xdr:spPr>
    </xdr:pic>
    <xdr:clientData/>
  </xdr:twoCellAnchor>
  <xdr:twoCellAnchor editAs="oneCell">
    <xdr:from>
      <xdr:col>8</xdr:col>
      <xdr:colOff>9525</xdr:colOff>
      <xdr:row>161</xdr:row>
      <xdr:rowOff>295275</xdr:rowOff>
    </xdr:from>
    <xdr:to>
      <xdr:col>9</xdr:col>
      <xdr:colOff>0</xdr:colOff>
      <xdr:row>161</xdr:row>
      <xdr:rowOff>1390650</xdr:rowOff>
    </xdr:to>
    <xdr:pic>
      <xdr:nvPicPr>
        <xdr:cNvPr id="2317" name="Picture 269" descr="120"/>
        <xdr:cNvPicPr>
          <a:picLocks noChangeAspect="1" noChangeArrowheads="1"/>
        </xdr:cNvPicPr>
      </xdr:nvPicPr>
      <xdr:blipFill>
        <a:blip xmlns:r="http://schemas.openxmlformats.org/officeDocument/2006/relationships" r:embed="rId24" cstate="print"/>
        <a:srcRect/>
        <a:stretch>
          <a:fillRect/>
        </a:stretch>
      </xdr:blipFill>
      <xdr:spPr bwMode="auto">
        <a:xfrm>
          <a:off x="6867525" y="86582250"/>
          <a:ext cx="2543175" cy="1095375"/>
        </a:xfrm>
        <a:prstGeom prst="rect">
          <a:avLst/>
        </a:prstGeom>
        <a:noFill/>
      </xdr:spPr>
    </xdr:pic>
    <xdr:clientData/>
  </xdr:twoCellAnchor>
  <xdr:twoCellAnchor editAs="oneCell">
    <xdr:from>
      <xdr:col>2</xdr:col>
      <xdr:colOff>0</xdr:colOff>
      <xdr:row>165</xdr:row>
      <xdr:rowOff>123825</xdr:rowOff>
    </xdr:from>
    <xdr:to>
      <xdr:col>3</xdr:col>
      <xdr:colOff>0</xdr:colOff>
      <xdr:row>165</xdr:row>
      <xdr:rowOff>1571625</xdr:rowOff>
    </xdr:to>
    <xdr:pic>
      <xdr:nvPicPr>
        <xdr:cNvPr id="2318" name="Picture 270" descr="121"/>
        <xdr:cNvPicPr>
          <a:picLocks noChangeAspect="1" noChangeArrowheads="1"/>
        </xdr:cNvPicPr>
      </xdr:nvPicPr>
      <xdr:blipFill>
        <a:blip xmlns:r="http://schemas.openxmlformats.org/officeDocument/2006/relationships" r:embed="rId25" cstate="print"/>
        <a:srcRect/>
        <a:stretch>
          <a:fillRect/>
        </a:stretch>
      </xdr:blipFill>
      <xdr:spPr bwMode="auto">
        <a:xfrm>
          <a:off x="762000" y="88592025"/>
          <a:ext cx="2552700" cy="1447800"/>
        </a:xfrm>
        <a:prstGeom prst="rect">
          <a:avLst/>
        </a:prstGeom>
        <a:noFill/>
      </xdr:spPr>
    </xdr:pic>
    <xdr:clientData/>
  </xdr:twoCellAnchor>
  <xdr:twoCellAnchor editAs="oneCell">
    <xdr:from>
      <xdr:col>5</xdr:col>
      <xdr:colOff>0</xdr:colOff>
      <xdr:row>165</xdr:row>
      <xdr:rowOff>304800</xdr:rowOff>
    </xdr:from>
    <xdr:to>
      <xdr:col>5</xdr:col>
      <xdr:colOff>2543175</xdr:colOff>
      <xdr:row>165</xdr:row>
      <xdr:rowOff>1343025</xdr:rowOff>
    </xdr:to>
    <xdr:pic>
      <xdr:nvPicPr>
        <xdr:cNvPr id="2319" name="Picture 271" descr="122"/>
        <xdr:cNvPicPr>
          <a:picLocks noChangeAspect="1" noChangeArrowheads="1"/>
        </xdr:cNvPicPr>
      </xdr:nvPicPr>
      <xdr:blipFill>
        <a:blip xmlns:r="http://schemas.openxmlformats.org/officeDocument/2006/relationships" r:embed="rId26" cstate="print"/>
        <a:srcRect/>
        <a:stretch>
          <a:fillRect/>
        </a:stretch>
      </xdr:blipFill>
      <xdr:spPr bwMode="auto">
        <a:xfrm>
          <a:off x="3810000" y="88773000"/>
          <a:ext cx="2543175" cy="1038225"/>
        </a:xfrm>
        <a:prstGeom prst="rect">
          <a:avLst/>
        </a:prstGeom>
        <a:noFill/>
      </xdr:spPr>
    </xdr:pic>
    <xdr:clientData/>
  </xdr:twoCellAnchor>
  <xdr:twoCellAnchor editAs="oneCell">
    <xdr:from>
      <xdr:col>8</xdr:col>
      <xdr:colOff>0</xdr:colOff>
      <xdr:row>165</xdr:row>
      <xdr:rowOff>266700</xdr:rowOff>
    </xdr:from>
    <xdr:to>
      <xdr:col>8</xdr:col>
      <xdr:colOff>2543175</xdr:colOff>
      <xdr:row>165</xdr:row>
      <xdr:rowOff>1419225</xdr:rowOff>
    </xdr:to>
    <xdr:pic>
      <xdr:nvPicPr>
        <xdr:cNvPr id="2320" name="Picture 272" descr="123"/>
        <xdr:cNvPicPr>
          <a:picLocks noChangeAspect="1" noChangeArrowheads="1"/>
        </xdr:cNvPicPr>
      </xdr:nvPicPr>
      <xdr:blipFill>
        <a:blip xmlns:r="http://schemas.openxmlformats.org/officeDocument/2006/relationships" r:embed="rId27" cstate="print"/>
        <a:srcRect/>
        <a:stretch>
          <a:fillRect/>
        </a:stretch>
      </xdr:blipFill>
      <xdr:spPr bwMode="auto">
        <a:xfrm>
          <a:off x="6858000" y="88734900"/>
          <a:ext cx="2543175" cy="1152525"/>
        </a:xfrm>
        <a:prstGeom prst="rect">
          <a:avLst/>
        </a:prstGeom>
        <a:noFill/>
      </xdr:spPr>
    </xdr:pic>
    <xdr:clientData/>
  </xdr:twoCellAnchor>
  <xdr:twoCellAnchor editAs="oneCell">
    <xdr:from>
      <xdr:col>2</xdr:col>
      <xdr:colOff>0</xdr:colOff>
      <xdr:row>169</xdr:row>
      <xdr:rowOff>295275</xdr:rowOff>
    </xdr:from>
    <xdr:to>
      <xdr:col>2</xdr:col>
      <xdr:colOff>2543175</xdr:colOff>
      <xdr:row>169</xdr:row>
      <xdr:rowOff>1390650</xdr:rowOff>
    </xdr:to>
    <xdr:pic>
      <xdr:nvPicPr>
        <xdr:cNvPr id="2321" name="Picture 273" descr="124"/>
        <xdr:cNvPicPr>
          <a:picLocks noChangeAspect="1" noChangeArrowheads="1"/>
        </xdr:cNvPicPr>
      </xdr:nvPicPr>
      <xdr:blipFill>
        <a:blip xmlns:r="http://schemas.openxmlformats.org/officeDocument/2006/relationships" r:embed="rId28" cstate="print"/>
        <a:srcRect/>
        <a:stretch>
          <a:fillRect/>
        </a:stretch>
      </xdr:blipFill>
      <xdr:spPr bwMode="auto">
        <a:xfrm>
          <a:off x="762000" y="90944700"/>
          <a:ext cx="2543175" cy="1095375"/>
        </a:xfrm>
        <a:prstGeom prst="rect">
          <a:avLst/>
        </a:prstGeom>
        <a:noFill/>
      </xdr:spPr>
    </xdr:pic>
    <xdr:clientData/>
  </xdr:twoCellAnchor>
  <xdr:twoCellAnchor editAs="oneCell">
    <xdr:from>
      <xdr:col>5</xdr:col>
      <xdr:colOff>0</xdr:colOff>
      <xdr:row>169</xdr:row>
      <xdr:rowOff>133350</xdr:rowOff>
    </xdr:from>
    <xdr:to>
      <xdr:col>5</xdr:col>
      <xdr:colOff>2543175</xdr:colOff>
      <xdr:row>169</xdr:row>
      <xdr:rowOff>1543050</xdr:rowOff>
    </xdr:to>
    <xdr:pic>
      <xdr:nvPicPr>
        <xdr:cNvPr id="2322" name="Picture 274" descr="125"/>
        <xdr:cNvPicPr>
          <a:picLocks noChangeAspect="1" noChangeArrowheads="1"/>
        </xdr:cNvPicPr>
      </xdr:nvPicPr>
      <xdr:blipFill>
        <a:blip xmlns:r="http://schemas.openxmlformats.org/officeDocument/2006/relationships" r:embed="rId29" cstate="print"/>
        <a:srcRect/>
        <a:stretch>
          <a:fillRect/>
        </a:stretch>
      </xdr:blipFill>
      <xdr:spPr bwMode="auto">
        <a:xfrm>
          <a:off x="3810000" y="90782775"/>
          <a:ext cx="2543175" cy="1409700"/>
        </a:xfrm>
        <a:prstGeom prst="rect">
          <a:avLst/>
        </a:prstGeom>
        <a:noFill/>
      </xdr:spPr>
    </xdr:pic>
    <xdr:clientData/>
  </xdr:twoCellAnchor>
  <xdr:twoCellAnchor editAs="oneCell">
    <xdr:from>
      <xdr:col>8</xdr:col>
      <xdr:colOff>0</xdr:colOff>
      <xdr:row>169</xdr:row>
      <xdr:rowOff>180975</xdr:rowOff>
    </xdr:from>
    <xdr:to>
      <xdr:col>9</xdr:col>
      <xdr:colOff>0</xdr:colOff>
      <xdr:row>169</xdr:row>
      <xdr:rowOff>1514475</xdr:rowOff>
    </xdr:to>
    <xdr:pic>
      <xdr:nvPicPr>
        <xdr:cNvPr id="2323" name="Picture 275" descr="126"/>
        <xdr:cNvPicPr>
          <a:picLocks noChangeAspect="1" noChangeArrowheads="1"/>
        </xdr:cNvPicPr>
      </xdr:nvPicPr>
      <xdr:blipFill>
        <a:blip xmlns:r="http://schemas.openxmlformats.org/officeDocument/2006/relationships" r:embed="rId30" cstate="print"/>
        <a:srcRect/>
        <a:stretch>
          <a:fillRect/>
        </a:stretch>
      </xdr:blipFill>
      <xdr:spPr bwMode="auto">
        <a:xfrm>
          <a:off x="6858000" y="90830400"/>
          <a:ext cx="2552700" cy="1333500"/>
        </a:xfrm>
        <a:prstGeom prst="rect">
          <a:avLst/>
        </a:prstGeom>
        <a:noFill/>
      </xdr:spPr>
    </xdr:pic>
    <xdr:clientData/>
  </xdr:twoCellAnchor>
  <xdr:twoCellAnchor editAs="oneCell">
    <xdr:from>
      <xdr:col>2</xdr:col>
      <xdr:colOff>0</xdr:colOff>
      <xdr:row>173</xdr:row>
      <xdr:rowOff>295275</xdr:rowOff>
    </xdr:from>
    <xdr:to>
      <xdr:col>3</xdr:col>
      <xdr:colOff>9525</xdr:colOff>
      <xdr:row>173</xdr:row>
      <xdr:rowOff>1343025</xdr:rowOff>
    </xdr:to>
    <xdr:pic>
      <xdr:nvPicPr>
        <xdr:cNvPr id="2324" name="Picture 276" descr="127"/>
        <xdr:cNvPicPr>
          <a:picLocks noChangeAspect="1" noChangeArrowheads="1"/>
        </xdr:cNvPicPr>
      </xdr:nvPicPr>
      <xdr:blipFill>
        <a:blip xmlns:r="http://schemas.openxmlformats.org/officeDocument/2006/relationships" r:embed="rId31" cstate="print"/>
        <a:srcRect/>
        <a:stretch>
          <a:fillRect/>
        </a:stretch>
      </xdr:blipFill>
      <xdr:spPr bwMode="auto">
        <a:xfrm>
          <a:off x="762000" y="93125925"/>
          <a:ext cx="2562225" cy="1047750"/>
        </a:xfrm>
        <a:prstGeom prst="rect">
          <a:avLst/>
        </a:prstGeom>
        <a:noFill/>
      </xdr:spPr>
    </xdr:pic>
    <xdr:clientData/>
  </xdr:twoCellAnchor>
  <xdr:twoCellAnchor editAs="oneCell">
    <xdr:from>
      <xdr:col>5</xdr:col>
      <xdr:colOff>0</xdr:colOff>
      <xdr:row>173</xdr:row>
      <xdr:rowOff>180975</xdr:rowOff>
    </xdr:from>
    <xdr:to>
      <xdr:col>6</xdr:col>
      <xdr:colOff>0</xdr:colOff>
      <xdr:row>173</xdr:row>
      <xdr:rowOff>1514475</xdr:rowOff>
    </xdr:to>
    <xdr:pic>
      <xdr:nvPicPr>
        <xdr:cNvPr id="2325" name="Picture 277" descr="128"/>
        <xdr:cNvPicPr>
          <a:picLocks noChangeAspect="1" noChangeArrowheads="1"/>
        </xdr:cNvPicPr>
      </xdr:nvPicPr>
      <xdr:blipFill>
        <a:blip xmlns:r="http://schemas.openxmlformats.org/officeDocument/2006/relationships" r:embed="rId32" cstate="print"/>
        <a:srcRect/>
        <a:stretch>
          <a:fillRect/>
        </a:stretch>
      </xdr:blipFill>
      <xdr:spPr bwMode="auto">
        <a:xfrm>
          <a:off x="3810000" y="93011625"/>
          <a:ext cx="2552700" cy="1333500"/>
        </a:xfrm>
        <a:prstGeom prst="rect">
          <a:avLst/>
        </a:prstGeom>
        <a:noFill/>
      </xdr:spPr>
    </xdr:pic>
    <xdr:clientData/>
  </xdr:twoCellAnchor>
  <xdr:twoCellAnchor editAs="oneCell">
    <xdr:from>
      <xdr:col>7</xdr:col>
      <xdr:colOff>371475</xdr:colOff>
      <xdr:row>173</xdr:row>
      <xdr:rowOff>142875</xdr:rowOff>
    </xdr:from>
    <xdr:to>
      <xdr:col>8</xdr:col>
      <xdr:colOff>2533650</xdr:colOff>
      <xdr:row>173</xdr:row>
      <xdr:rowOff>1524000</xdr:rowOff>
    </xdr:to>
    <xdr:pic>
      <xdr:nvPicPr>
        <xdr:cNvPr id="2326" name="Picture 278" descr="129"/>
        <xdr:cNvPicPr>
          <a:picLocks noChangeAspect="1" noChangeArrowheads="1"/>
        </xdr:cNvPicPr>
      </xdr:nvPicPr>
      <xdr:blipFill>
        <a:blip xmlns:r="http://schemas.openxmlformats.org/officeDocument/2006/relationships" r:embed="rId33" cstate="print"/>
        <a:srcRect/>
        <a:stretch>
          <a:fillRect/>
        </a:stretch>
      </xdr:blipFill>
      <xdr:spPr bwMode="auto">
        <a:xfrm>
          <a:off x="6848475" y="92973525"/>
          <a:ext cx="2543175" cy="1381125"/>
        </a:xfrm>
        <a:prstGeom prst="rect">
          <a:avLst/>
        </a:prstGeom>
        <a:noFill/>
      </xdr:spPr>
    </xdr:pic>
    <xdr:clientData/>
  </xdr:twoCellAnchor>
  <xdr:twoCellAnchor editAs="oneCell">
    <xdr:from>
      <xdr:col>2</xdr:col>
      <xdr:colOff>0</xdr:colOff>
      <xdr:row>177</xdr:row>
      <xdr:rowOff>333375</xdr:rowOff>
    </xdr:from>
    <xdr:to>
      <xdr:col>2</xdr:col>
      <xdr:colOff>2533650</xdr:colOff>
      <xdr:row>177</xdr:row>
      <xdr:rowOff>1371600</xdr:rowOff>
    </xdr:to>
    <xdr:pic>
      <xdr:nvPicPr>
        <xdr:cNvPr id="2327" name="Picture 279" descr="130"/>
        <xdr:cNvPicPr>
          <a:picLocks noChangeAspect="1" noChangeArrowheads="1"/>
        </xdr:cNvPicPr>
      </xdr:nvPicPr>
      <xdr:blipFill>
        <a:blip xmlns:r="http://schemas.openxmlformats.org/officeDocument/2006/relationships" r:embed="rId34" cstate="print"/>
        <a:srcRect/>
        <a:stretch>
          <a:fillRect/>
        </a:stretch>
      </xdr:blipFill>
      <xdr:spPr bwMode="auto">
        <a:xfrm>
          <a:off x="762000" y="95345250"/>
          <a:ext cx="2533650" cy="1038225"/>
        </a:xfrm>
        <a:prstGeom prst="rect">
          <a:avLst/>
        </a:prstGeom>
        <a:noFill/>
      </xdr:spPr>
    </xdr:pic>
    <xdr:clientData/>
  </xdr:twoCellAnchor>
  <xdr:twoCellAnchor editAs="oneCell">
    <xdr:from>
      <xdr:col>5</xdr:col>
      <xdr:colOff>0</xdr:colOff>
      <xdr:row>177</xdr:row>
      <xdr:rowOff>133350</xdr:rowOff>
    </xdr:from>
    <xdr:to>
      <xdr:col>6</xdr:col>
      <xdr:colOff>0</xdr:colOff>
      <xdr:row>177</xdr:row>
      <xdr:rowOff>1581150</xdr:rowOff>
    </xdr:to>
    <xdr:pic>
      <xdr:nvPicPr>
        <xdr:cNvPr id="2328" name="Picture 280" descr="131"/>
        <xdr:cNvPicPr>
          <a:picLocks noChangeAspect="1" noChangeArrowheads="1"/>
        </xdr:cNvPicPr>
      </xdr:nvPicPr>
      <xdr:blipFill>
        <a:blip xmlns:r="http://schemas.openxmlformats.org/officeDocument/2006/relationships" r:embed="rId35" cstate="print"/>
        <a:srcRect/>
        <a:stretch>
          <a:fillRect/>
        </a:stretch>
      </xdr:blipFill>
      <xdr:spPr bwMode="auto">
        <a:xfrm>
          <a:off x="3810000" y="95145225"/>
          <a:ext cx="2552700" cy="1447800"/>
        </a:xfrm>
        <a:prstGeom prst="rect">
          <a:avLst/>
        </a:prstGeom>
        <a:noFill/>
      </xdr:spPr>
    </xdr:pic>
    <xdr:clientData/>
  </xdr:twoCellAnchor>
  <xdr:twoCellAnchor editAs="oneCell">
    <xdr:from>
      <xdr:col>8</xdr:col>
      <xdr:colOff>0</xdr:colOff>
      <xdr:row>177</xdr:row>
      <xdr:rowOff>66675</xdr:rowOff>
    </xdr:from>
    <xdr:to>
      <xdr:col>8</xdr:col>
      <xdr:colOff>2543175</xdr:colOff>
      <xdr:row>177</xdr:row>
      <xdr:rowOff>1628775</xdr:rowOff>
    </xdr:to>
    <xdr:pic>
      <xdr:nvPicPr>
        <xdr:cNvPr id="2329" name="Picture 281" descr="132"/>
        <xdr:cNvPicPr>
          <a:picLocks noChangeAspect="1" noChangeArrowheads="1"/>
        </xdr:cNvPicPr>
      </xdr:nvPicPr>
      <xdr:blipFill>
        <a:blip xmlns:r="http://schemas.openxmlformats.org/officeDocument/2006/relationships" r:embed="rId36" cstate="print"/>
        <a:srcRect/>
        <a:stretch>
          <a:fillRect/>
        </a:stretch>
      </xdr:blipFill>
      <xdr:spPr bwMode="auto">
        <a:xfrm>
          <a:off x="6858000" y="95078550"/>
          <a:ext cx="2543175" cy="1562100"/>
        </a:xfrm>
        <a:prstGeom prst="rect">
          <a:avLst/>
        </a:prstGeom>
        <a:noFill/>
      </xdr:spPr>
    </xdr:pic>
    <xdr:clientData/>
  </xdr:twoCellAnchor>
  <xdr:twoCellAnchor editAs="oneCell">
    <xdr:from>
      <xdr:col>2</xdr:col>
      <xdr:colOff>0</xdr:colOff>
      <xdr:row>181</xdr:row>
      <xdr:rowOff>114300</xdr:rowOff>
    </xdr:from>
    <xdr:to>
      <xdr:col>2</xdr:col>
      <xdr:colOff>2543175</xdr:colOff>
      <xdr:row>181</xdr:row>
      <xdr:rowOff>1552575</xdr:rowOff>
    </xdr:to>
    <xdr:pic>
      <xdr:nvPicPr>
        <xdr:cNvPr id="2330" name="Picture 282" descr="133"/>
        <xdr:cNvPicPr>
          <a:picLocks noChangeAspect="1" noChangeArrowheads="1"/>
        </xdr:cNvPicPr>
      </xdr:nvPicPr>
      <xdr:blipFill>
        <a:blip xmlns:r="http://schemas.openxmlformats.org/officeDocument/2006/relationships" r:embed="rId37" cstate="print"/>
        <a:srcRect/>
        <a:stretch>
          <a:fillRect/>
        </a:stretch>
      </xdr:blipFill>
      <xdr:spPr bwMode="auto">
        <a:xfrm>
          <a:off x="762000" y="97307400"/>
          <a:ext cx="2543175" cy="1438275"/>
        </a:xfrm>
        <a:prstGeom prst="rect">
          <a:avLst/>
        </a:prstGeom>
        <a:noFill/>
      </xdr:spPr>
    </xdr:pic>
    <xdr:clientData/>
  </xdr:twoCellAnchor>
  <xdr:twoCellAnchor editAs="oneCell">
    <xdr:from>
      <xdr:col>5</xdr:col>
      <xdr:colOff>0</xdr:colOff>
      <xdr:row>181</xdr:row>
      <xdr:rowOff>295275</xdr:rowOff>
    </xdr:from>
    <xdr:to>
      <xdr:col>6</xdr:col>
      <xdr:colOff>0</xdr:colOff>
      <xdr:row>181</xdr:row>
      <xdr:rowOff>1400175</xdr:rowOff>
    </xdr:to>
    <xdr:pic>
      <xdr:nvPicPr>
        <xdr:cNvPr id="2331" name="Picture 283" descr="134"/>
        <xdr:cNvPicPr>
          <a:picLocks noChangeAspect="1" noChangeArrowheads="1"/>
        </xdr:cNvPicPr>
      </xdr:nvPicPr>
      <xdr:blipFill>
        <a:blip xmlns:r="http://schemas.openxmlformats.org/officeDocument/2006/relationships" r:embed="rId38" cstate="print"/>
        <a:srcRect/>
        <a:stretch>
          <a:fillRect/>
        </a:stretch>
      </xdr:blipFill>
      <xdr:spPr bwMode="auto">
        <a:xfrm>
          <a:off x="3810000" y="97488375"/>
          <a:ext cx="2552700" cy="1104900"/>
        </a:xfrm>
        <a:prstGeom prst="rect">
          <a:avLst/>
        </a:prstGeom>
        <a:noFill/>
      </xdr:spPr>
    </xdr:pic>
    <xdr:clientData/>
  </xdr:twoCellAnchor>
  <xdr:twoCellAnchor editAs="oneCell">
    <xdr:from>
      <xdr:col>8</xdr:col>
      <xdr:colOff>0</xdr:colOff>
      <xdr:row>181</xdr:row>
      <xdr:rowOff>257175</xdr:rowOff>
    </xdr:from>
    <xdr:to>
      <xdr:col>9</xdr:col>
      <xdr:colOff>0</xdr:colOff>
      <xdr:row>181</xdr:row>
      <xdr:rowOff>1419225</xdr:rowOff>
    </xdr:to>
    <xdr:pic>
      <xdr:nvPicPr>
        <xdr:cNvPr id="2332" name="Picture 284" descr="135"/>
        <xdr:cNvPicPr>
          <a:picLocks noChangeAspect="1" noChangeArrowheads="1"/>
        </xdr:cNvPicPr>
      </xdr:nvPicPr>
      <xdr:blipFill>
        <a:blip xmlns:r="http://schemas.openxmlformats.org/officeDocument/2006/relationships" r:embed="rId39" cstate="print"/>
        <a:srcRect/>
        <a:stretch>
          <a:fillRect/>
        </a:stretch>
      </xdr:blipFill>
      <xdr:spPr bwMode="auto">
        <a:xfrm>
          <a:off x="6858000" y="97450275"/>
          <a:ext cx="2552700" cy="1162050"/>
        </a:xfrm>
        <a:prstGeom prst="rect">
          <a:avLst/>
        </a:prstGeom>
        <a:noFill/>
      </xdr:spPr>
    </xdr:pic>
    <xdr:clientData/>
  </xdr:twoCellAnchor>
  <xdr:twoCellAnchor editAs="oneCell">
    <xdr:from>
      <xdr:col>2</xdr:col>
      <xdr:colOff>0</xdr:colOff>
      <xdr:row>185</xdr:row>
      <xdr:rowOff>161925</xdr:rowOff>
    </xdr:from>
    <xdr:to>
      <xdr:col>3</xdr:col>
      <xdr:colOff>0</xdr:colOff>
      <xdr:row>185</xdr:row>
      <xdr:rowOff>1552575</xdr:rowOff>
    </xdr:to>
    <xdr:pic>
      <xdr:nvPicPr>
        <xdr:cNvPr id="2333" name="Picture 285" descr="136"/>
        <xdr:cNvPicPr>
          <a:picLocks noChangeAspect="1" noChangeArrowheads="1"/>
        </xdr:cNvPicPr>
      </xdr:nvPicPr>
      <xdr:blipFill>
        <a:blip xmlns:r="http://schemas.openxmlformats.org/officeDocument/2006/relationships" r:embed="rId40" cstate="print"/>
        <a:srcRect/>
        <a:stretch>
          <a:fillRect/>
        </a:stretch>
      </xdr:blipFill>
      <xdr:spPr bwMode="auto">
        <a:xfrm>
          <a:off x="762000" y="99536250"/>
          <a:ext cx="2552700" cy="1390650"/>
        </a:xfrm>
        <a:prstGeom prst="rect">
          <a:avLst/>
        </a:prstGeom>
        <a:noFill/>
      </xdr:spPr>
    </xdr:pic>
    <xdr:clientData/>
  </xdr:twoCellAnchor>
  <xdr:twoCellAnchor editAs="oneCell">
    <xdr:from>
      <xdr:col>5</xdr:col>
      <xdr:colOff>142875</xdr:colOff>
      <xdr:row>185</xdr:row>
      <xdr:rowOff>0</xdr:rowOff>
    </xdr:from>
    <xdr:to>
      <xdr:col>5</xdr:col>
      <xdr:colOff>2381250</xdr:colOff>
      <xdr:row>186</xdr:row>
      <xdr:rowOff>0</xdr:rowOff>
    </xdr:to>
    <xdr:pic>
      <xdr:nvPicPr>
        <xdr:cNvPr id="2334" name="Picture 286" descr="137"/>
        <xdr:cNvPicPr>
          <a:picLocks noChangeAspect="1" noChangeArrowheads="1"/>
        </xdr:cNvPicPr>
      </xdr:nvPicPr>
      <xdr:blipFill>
        <a:blip xmlns:r="http://schemas.openxmlformats.org/officeDocument/2006/relationships" r:embed="rId41" cstate="print"/>
        <a:srcRect/>
        <a:stretch>
          <a:fillRect/>
        </a:stretch>
      </xdr:blipFill>
      <xdr:spPr bwMode="auto">
        <a:xfrm>
          <a:off x="3952875" y="99374325"/>
          <a:ext cx="2238375" cy="1676400"/>
        </a:xfrm>
        <a:prstGeom prst="rect">
          <a:avLst/>
        </a:prstGeom>
        <a:noFill/>
      </xdr:spPr>
    </xdr:pic>
    <xdr:clientData/>
  </xdr:twoCellAnchor>
  <xdr:twoCellAnchor editAs="oneCell">
    <xdr:from>
      <xdr:col>8</xdr:col>
      <xdr:colOff>0</xdr:colOff>
      <xdr:row>185</xdr:row>
      <xdr:rowOff>295275</xdr:rowOff>
    </xdr:from>
    <xdr:to>
      <xdr:col>8</xdr:col>
      <xdr:colOff>2543175</xdr:colOff>
      <xdr:row>185</xdr:row>
      <xdr:rowOff>1333500</xdr:rowOff>
    </xdr:to>
    <xdr:pic>
      <xdr:nvPicPr>
        <xdr:cNvPr id="2335" name="Picture 287" descr="138"/>
        <xdr:cNvPicPr>
          <a:picLocks noChangeAspect="1" noChangeArrowheads="1"/>
        </xdr:cNvPicPr>
      </xdr:nvPicPr>
      <xdr:blipFill>
        <a:blip xmlns:r="http://schemas.openxmlformats.org/officeDocument/2006/relationships" r:embed="rId42" cstate="print"/>
        <a:srcRect/>
        <a:stretch>
          <a:fillRect/>
        </a:stretch>
      </xdr:blipFill>
      <xdr:spPr bwMode="auto">
        <a:xfrm>
          <a:off x="6858000" y="99669600"/>
          <a:ext cx="2543175" cy="1038225"/>
        </a:xfrm>
        <a:prstGeom prst="rect">
          <a:avLst/>
        </a:prstGeom>
        <a:noFill/>
      </xdr:spPr>
    </xdr:pic>
    <xdr:clientData/>
  </xdr:twoCellAnchor>
  <xdr:twoCellAnchor editAs="oneCell">
    <xdr:from>
      <xdr:col>2</xdr:col>
      <xdr:colOff>0</xdr:colOff>
      <xdr:row>189</xdr:row>
      <xdr:rowOff>104775</xdr:rowOff>
    </xdr:from>
    <xdr:to>
      <xdr:col>3</xdr:col>
      <xdr:colOff>9525</xdr:colOff>
      <xdr:row>189</xdr:row>
      <xdr:rowOff>1590675</xdr:rowOff>
    </xdr:to>
    <xdr:pic>
      <xdr:nvPicPr>
        <xdr:cNvPr id="2336" name="Picture 288" descr="139"/>
        <xdr:cNvPicPr>
          <a:picLocks noChangeAspect="1" noChangeArrowheads="1"/>
        </xdr:cNvPicPr>
      </xdr:nvPicPr>
      <xdr:blipFill>
        <a:blip xmlns:r="http://schemas.openxmlformats.org/officeDocument/2006/relationships" r:embed="rId43" cstate="print"/>
        <a:srcRect/>
        <a:stretch>
          <a:fillRect/>
        </a:stretch>
      </xdr:blipFill>
      <xdr:spPr bwMode="auto">
        <a:xfrm>
          <a:off x="762000" y="101660325"/>
          <a:ext cx="2562225" cy="1485900"/>
        </a:xfrm>
        <a:prstGeom prst="rect">
          <a:avLst/>
        </a:prstGeom>
        <a:noFill/>
      </xdr:spPr>
    </xdr:pic>
    <xdr:clientData/>
  </xdr:twoCellAnchor>
  <xdr:twoCellAnchor editAs="oneCell">
    <xdr:from>
      <xdr:col>5</xdr:col>
      <xdr:colOff>0</xdr:colOff>
      <xdr:row>189</xdr:row>
      <xdr:rowOff>152400</xdr:rowOff>
    </xdr:from>
    <xdr:to>
      <xdr:col>5</xdr:col>
      <xdr:colOff>2543175</xdr:colOff>
      <xdr:row>189</xdr:row>
      <xdr:rowOff>1543050</xdr:rowOff>
    </xdr:to>
    <xdr:pic>
      <xdr:nvPicPr>
        <xdr:cNvPr id="2337" name="Picture 289" descr="140"/>
        <xdr:cNvPicPr>
          <a:picLocks noChangeAspect="1" noChangeArrowheads="1"/>
        </xdr:cNvPicPr>
      </xdr:nvPicPr>
      <xdr:blipFill>
        <a:blip xmlns:r="http://schemas.openxmlformats.org/officeDocument/2006/relationships" r:embed="rId44" cstate="print"/>
        <a:srcRect/>
        <a:stretch>
          <a:fillRect/>
        </a:stretch>
      </xdr:blipFill>
      <xdr:spPr bwMode="auto">
        <a:xfrm>
          <a:off x="3810000" y="101707950"/>
          <a:ext cx="2543175" cy="1390650"/>
        </a:xfrm>
        <a:prstGeom prst="rect">
          <a:avLst/>
        </a:prstGeom>
        <a:noFill/>
      </xdr:spPr>
    </xdr:pic>
    <xdr:clientData/>
  </xdr:twoCellAnchor>
  <xdr:twoCellAnchor editAs="oneCell">
    <xdr:from>
      <xdr:col>8</xdr:col>
      <xdr:colOff>0</xdr:colOff>
      <xdr:row>189</xdr:row>
      <xdr:rowOff>180975</xdr:rowOff>
    </xdr:from>
    <xdr:to>
      <xdr:col>8</xdr:col>
      <xdr:colOff>2543175</xdr:colOff>
      <xdr:row>189</xdr:row>
      <xdr:rowOff>1514475</xdr:rowOff>
    </xdr:to>
    <xdr:pic>
      <xdr:nvPicPr>
        <xdr:cNvPr id="2338" name="Picture 290" descr="141"/>
        <xdr:cNvPicPr>
          <a:picLocks noChangeAspect="1" noChangeArrowheads="1"/>
        </xdr:cNvPicPr>
      </xdr:nvPicPr>
      <xdr:blipFill>
        <a:blip xmlns:r="http://schemas.openxmlformats.org/officeDocument/2006/relationships" r:embed="rId45" cstate="print"/>
        <a:srcRect/>
        <a:stretch>
          <a:fillRect/>
        </a:stretch>
      </xdr:blipFill>
      <xdr:spPr bwMode="auto">
        <a:xfrm>
          <a:off x="6858000" y="101736525"/>
          <a:ext cx="2543175" cy="1333500"/>
        </a:xfrm>
        <a:prstGeom prst="rect">
          <a:avLst/>
        </a:prstGeom>
        <a:noFill/>
      </xdr:spPr>
    </xdr:pic>
    <xdr:clientData/>
  </xdr:twoCellAnchor>
  <xdr:twoCellAnchor editAs="oneCell">
    <xdr:from>
      <xdr:col>2</xdr:col>
      <xdr:colOff>0</xdr:colOff>
      <xdr:row>193</xdr:row>
      <xdr:rowOff>152400</xdr:rowOff>
    </xdr:from>
    <xdr:to>
      <xdr:col>2</xdr:col>
      <xdr:colOff>2543175</xdr:colOff>
      <xdr:row>193</xdr:row>
      <xdr:rowOff>1543050</xdr:rowOff>
    </xdr:to>
    <xdr:pic>
      <xdr:nvPicPr>
        <xdr:cNvPr id="2339" name="Picture 291" descr="142"/>
        <xdr:cNvPicPr>
          <a:picLocks noChangeAspect="1" noChangeArrowheads="1"/>
        </xdr:cNvPicPr>
      </xdr:nvPicPr>
      <xdr:blipFill>
        <a:blip xmlns:r="http://schemas.openxmlformats.org/officeDocument/2006/relationships" r:embed="rId46" cstate="print"/>
        <a:srcRect/>
        <a:stretch>
          <a:fillRect/>
        </a:stretch>
      </xdr:blipFill>
      <xdr:spPr bwMode="auto">
        <a:xfrm>
          <a:off x="762000" y="103889175"/>
          <a:ext cx="2543175" cy="1390650"/>
        </a:xfrm>
        <a:prstGeom prst="rect">
          <a:avLst/>
        </a:prstGeom>
        <a:noFill/>
      </xdr:spPr>
    </xdr:pic>
    <xdr:clientData/>
  </xdr:twoCellAnchor>
  <xdr:twoCellAnchor editAs="oneCell">
    <xdr:from>
      <xdr:col>5</xdr:col>
      <xdr:colOff>0</xdr:colOff>
      <xdr:row>193</xdr:row>
      <xdr:rowOff>161925</xdr:rowOff>
    </xdr:from>
    <xdr:to>
      <xdr:col>5</xdr:col>
      <xdr:colOff>2543175</xdr:colOff>
      <xdr:row>193</xdr:row>
      <xdr:rowOff>1552575</xdr:rowOff>
    </xdr:to>
    <xdr:pic>
      <xdr:nvPicPr>
        <xdr:cNvPr id="2340" name="Picture 292" descr="143"/>
        <xdr:cNvPicPr>
          <a:picLocks noChangeAspect="1" noChangeArrowheads="1"/>
        </xdr:cNvPicPr>
      </xdr:nvPicPr>
      <xdr:blipFill>
        <a:blip xmlns:r="http://schemas.openxmlformats.org/officeDocument/2006/relationships" r:embed="rId47" cstate="print"/>
        <a:srcRect/>
        <a:stretch>
          <a:fillRect/>
        </a:stretch>
      </xdr:blipFill>
      <xdr:spPr bwMode="auto">
        <a:xfrm>
          <a:off x="3810000" y="103898700"/>
          <a:ext cx="2543175" cy="1390650"/>
        </a:xfrm>
        <a:prstGeom prst="rect">
          <a:avLst/>
        </a:prstGeom>
        <a:noFill/>
      </xdr:spPr>
    </xdr:pic>
    <xdr:clientData/>
  </xdr:twoCellAnchor>
  <xdr:twoCellAnchor editAs="oneCell">
    <xdr:from>
      <xdr:col>8</xdr:col>
      <xdr:colOff>161925</xdr:colOff>
      <xdr:row>193</xdr:row>
      <xdr:rowOff>0</xdr:rowOff>
    </xdr:from>
    <xdr:to>
      <xdr:col>8</xdr:col>
      <xdr:colOff>2371725</xdr:colOff>
      <xdr:row>193</xdr:row>
      <xdr:rowOff>1657350</xdr:rowOff>
    </xdr:to>
    <xdr:pic>
      <xdr:nvPicPr>
        <xdr:cNvPr id="2341" name="Picture 293" descr="144"/>
        <xdr:cNvPicPr>
          <a:picLocks noChangeAspect="1" noChangeArrowheads="1"/>
        </xdr:cNvPicPr>
      </xdr:nvPicPr>
      <xdr:blipFill>
        <a:blip xmlns:r="http://schemas.openxmlformats.org/officeDocument/2006/relationships" r:embed="rId48" cstate="print"/>
        <a:srcRect/>
        <a:stretch>
          <a:fillRect/>
        </a:stretch>
      </xdr:blipFill>
      <xdr:spPr bwMode="auto">
        <a:xfrm>
          <a:off x="7019925" y="103736775"/>
          <a:ext cx="2209800" cy="1657350"/>
        </a:xfrm>
        <a:prstGeom prst="rect">
          <a:avLst/>
        </a:prstGeom>
        <a:noFill/>
      </xdr:spPr>
    </xdr:pic>
    <xdr:clientData/>
  </xdr:twoCellAnchor>
  <xdr:twoCellAnchor editAs="oneCell">
    <xdr:from>
      <xdr:col>2</xdr:col>
      <xdr:colOff>152400</xdr:colOff>
      <xdr:row>197</xdr:row>
      <xdr:rowOff>0</xdr:rowOff>
    </xdr:from>
    <xdr:to>
      <xdr:col>2</xdr:col>
      <xdr:colOff>2390775</xdr:colOff>
      <xdr:row>198</xdr:row>
      <xdr:rowOff>0</xdr:rowOff>
    </xdr:to>
    <xdr:pic>
      <xdr:nvPicPr>
        <xdr:cNvPr id="2342" name="Picture 294" descr="145"/>
        <xdr:cNvPicPr>
          <a:picLocks noChangeAspect="1" noChangeArrowheads="1"/>
        </xdr:cNvPicPr>
      </xdr:nvPicPr>
      <xdr:blipFill>
        <a:blip xmlns:r="http://schemas.openxmlformats.org/officeDocument/2006/relationships" r:embed="rId49" cstate="print"/>
        <a:srcRect/>
        <a:stretch>
          <a:fillRect/>
        </a:stretch>
      </xdr:blipFill>
      <xdr:spPr bwMode="auto">
        <a:xfrm>
          <a:off x="914400" y="105918000"/>
          <a:ext cx="2238375" cy="1676400"/>
        </a:xfrm>
        <a:prstGeom prst="rect">
          <a:avLst/>
        </a:prstGeom>
        <a:noFill/>
      </xdr:spPr>
    </xdr:pic>
    <xdr:clientData/>
  </xdr:twoCellAnchor>
  <xdr:twoCellAnchor editAs="oneCell">
    <xdr:from>
      <xdr:col>5</xdr:col>
      <xdr:colOff>0</xdr:colOff>
      <xdr:row>197</xdr:row>
      <xdr:rowOff>276225</xdr:rowOff>
    </xdr:from>
    <xdr:to>
      <xdr:col>6</xdr:col>
      <xdr:colOff>0</xdr:colOff>
      <xdr:row>197</xdr:row>
      <xdr:rowOff>1400175</xdr:rowOff>
    </xdr:to>
    <xdr:pic>
      <xdr:nvPicPr>
        <xdr:cNvPr id="2343" name="Picture 295" descr="146"/>
        <xdr:cNvPicPr>
          <a:picLocks noChangeAspect="1" noChangeArrowheads="1"/>
        </xdr:cNvPicPr>
      </xdr:nvPicPr>
      <xdr:blipFill>
        <a:blip xmlns:r="http://schemas.openxmlformats.org/officeDocument/2006/relationships" r:embed="rId50" cstate="print"/>
        <a:srcRect/>
        <a:stretch>
          <a:fillRect/>
        </a:stretch>
      </xdr:blipFill>
      <xdr:spPr bwMode="auto">
        <a:xfrm>
          <a:off x="3810000" y="106194225"/>
          <a:ext cx="2552700" cy="1123950"/>
        </a:xfrm>
        <a:prstGeom prst="rect">
          <a:avLst/>
        </a:prstGeom>
        <a:noFill/>
      </xdr:spPr>
    </xdr:pic>
    <xdr:clientData/>
  </xdr:twoCellAnchor>
  <xdr:twoCellAnchor editAs="oneCell">
    <xdr:from>
      <xdr:col>8</xdr:col>
      <xdr:colOff>0</xdr:colOff>
      <xdr:row>197</xdr:row>
      <xdr:rowOff>304800</xdr:rowOff>
    </xdr:from>
    <xdr:to>
      <xdr:col>8</xdr:col>
      <xdr:colOff>2543175</xdr:colOff>
      <xdr:row>197</xdr:row>
      <xdr:rowOff>1400175</xdr:rowOff>
    </xdr:to>
    <xdr:pic>
      <xdr:nvPicPr>
        <xdr:cNvPr id="2344" name="Picture 296" descr="147"/>
        <xdr:cNvPicPr>
          <a:picLocks noChangeAspect="1" noChangeArrowheads="1"/>
        </xdr:cNvPicPr>
      </xdr:nvPicPr>
      <xdr:blipFill>
        <a:blip xmlns:r="http://schemas.openxmlformats.org/officeDocument/2006/relationships" r:embed="rId51" cstate="print"/>
        <a:srcRect/>
        <a:stretch>
          <a:fillRect/>
        </a:stretch>
      </xdr:blipFill>
      <xdr:spPr bwMode="auto">
        <a:xfrm>
          <a:off x="6858000" y="106222800"/>
          <a:ext cx="2543175" cy="1095375"/>
        </a:xfrm>
        <a:prstGeom prst="rect">
          <a:avLst/>
        </a:prstGeom>
        <a:noFill/>
      </xdr:spPr>
    </xdr:pic>
    <xdr:clientData/>
  </xdr:twoCellAnchor>
  <xdr:twoCellAnchor editAs="oneCell">
    <xdr:from>
      <xdr:col>5</xdr:col>
      <xdr:colOff>0</xdr:colOff>
      <xdr:row>201</xdr:row>
      <xdr:rowOff>285750</xdr:rowOff>
    </xdr:from>
    <xdr:to>
      <xdr:col>6</xdr:col>
      <xdr:colOff>0</xdr:colOff>
      <xdr:row>201</xdr:row>
      <xdr:rowOff>1390650</xdr:rowOff>
    </xdr:to>
    <xdr:pic>
      <xdr:nvPicPr>
        <xdr:cNvPr id="2346" name="Picture 298" descr="149"/>
        <xdr:cNvPicPr>
          <a:picLocks noChangeAspect="1" noChangeArrowheads="1"/>
        </xdr:cNvPicPr>
      </xdr:nvPicPr>
      <xdr:blipFill>
        <a:blip xmlns:r="http://schemas.openxmlformats.org/officeDocument/2006/relationships" r:embed="rId52" cstate="print"/>
        <a:srcRect/>
        <a:stretch>
          <a:fillRect/>
        </a:stretch>
      </xdr:blipFill>
      <xdr:spPr bwMode="auto">
        <a:xfrm>
          <a:off x="3810000" y="108384975"/>
          <a:ext cx="2552700" cy="1104900"/>
        </a:xfrm>
        <a:prstGeom prst="rect">
          <a:avLst/>
        </a:prstGeom>
        <a:noFill/>
      </xdr:spPr>
    </xdr:pic>
    <xdr:clientData/>
  </xdr:twoCellAnchor>
  <xdr:twoCellAnchor editAs="oneCell">
    <xdr:from>
      <xdr:col>8</xdr:col>
      <xdr:colOff>0</xdr:colOff>
      <xdr:row>133</xdr:row>
      <xdr:rowOff>152400</xdr:rowOff>
    </xdr:from>
    <xdr:to>
      <xdr:col>9</xdr:col>
      <xdr:colOff>0</xdr:colOff>
      <xdr:row>133</xdr:row>
      <xdr:rowOff>1543050</xdr:rowOff>
    </xdr:to>
    <xdr:pic>
      <xdr:nvPicPr>
        <xdr:cNvPr id="2349" name="Picture 301" descr="099"/>
        <xdr:cNvPicPr>
          <a:picLocks noChangeAspect="1" noChangeArrowheads="1"/>
        </xdr:cNvPicPr>
      </xdr:nvPicPr>
      <xdr:blipFill>
        <a:blip xmlns:r="http://schemas.openxmlformats.org/officeDocument/2006/relationships" r:embed="rId53" cstate="print"/>
        <a:srcRect/>
        <a:stretch>
          <a:fillRect/>
        </a:stretch>
      </xdr:blipFill>
      <xdr:spPr bwMode="auto">
        <a:xfrm>
          <a:off x="6858000" y="71170800"/>
          <a:ext cx="2552700" cy="1390650"/>
        </a:xfrm>
        <a:prstGeom prst="rect">
          <a:avLst/>
        </a:prstGeom>
        <a:noFill/>
      </xdr:spPr>
    </xdr:pic>
    <xdr:clientData/>
  </xdr:twoCellAnchor>
  <xdr:twoCellAnchor editAs="oneCell">
    <xdr:from>
      <xdr:col>5</xdr:col>
      <xdr:colOff>0</xdr:colOff>
      <xdr:row>133</xdr:row>
      <xdr:rowOff>152400</xdr:rowOff>
    </xdr:from>
    <xdr:to>
      <xdr:col>6</xdr:col>
      <xdr:colOff>0</xdr:colOff>
      <xdr:row>133</xdr:row>
      <xdr:rowOff>1543050</xdr:rowOff>
    </xdr:to>
    <xdr:pic>
      <xdr:nvPicPr>
        <xdr:cNvPr id="2350" name="Picture 302" descr="098"/>
        <xdr:cNvPicPr>
          <a:picLocks noChangeAspect="1" noChangeArrowheads="1"/>
        </xdr:cNvPicPr>
      </xdr:nvPicPr>
      <xdr:blipFill>
        <a:blip xmlns:r="http://schemas.openxmlformats.org/officeDocument/2006/relationships" r:embed="rId54" cstate="print"/>
        <a:srcRect/>
        <a:stretch>
          <a:fillRect/>
        </a:stretch>
      </xdr:blipFill>
      <xdr:spPr bwMode="auto">
        <a:xfrm>
          <a:off x="3810000" y="71170800"/>
          <a:ext cx="2552700" cy="1390650"/>
        </a:xfrm>
        <a:prstGeom prst="rect">
          <a:avLst/>
        </a:prstGeom>
        <a:noFill/>
      </xdr:spPr>
    </xdr:pic>
    <xdr:clientData/>
  </xdr:twoCellAnchor>
  <xdr:twoCellAnchor editAs="oneCell">
    <xdr:from>
      <xdr:col>2</xdr:col>
      <xdr:colOff>0</xdr:colOff>
      <xdr:row>133</xdr:row>
      <xdr:rowOff>123825</xdr:rowOff>
    </xdr:from>
    <xdr:to>
      <xdr:col>3</xdr:col>
      <xdr:colOff>0</xdr:colOff>
      <xdr:row>133</xdr:row>
      <xdr:rowOff>1571625</xdr:rowOff>
    </xdr:to>
    <xdr:pic>
      <xdr:nvPicPr>
        <xdr:cNvPr id="2351" name="Picture 303" descr="097"/>
        <xdr:cNvPicPr>
          <a:picLocks noChangeAspect="1" noChangeArrowheads="1"/>
        </xdr:cNvPicPr>
      </xdr:nvPicPr>
      <xdr:blipFill>
        <a:blip xmlns:r="http://schemas.openxmlformats.org/officeDocument/2006/relationships" r:embed="rId55" cstate="print"/>
        <a:srcRect/>
        <a:stretch>
          <a:fillRect/>
        </a:stretch>
      </xdr:blipFill>
      <xdr:spPr bwMode="auto">
        <a:xfrm>
          <a:off x="762000" y="71142225"/>
          <a:ext cx="2552700" cy="1447800"/>
        </a:xfrm>
        <a:prstGeom prst="rect">
          <a:avLst/>
        </a:prstGeom>
        <a:noFill/>
      </xdr:spPr>
    </xdr:pic>
    <xdr:clientData/>
  </xdr:twoCellAnchor>
  <xdr:twoCellAnchor editAs="oneCell">
    <xdr:from>
      <xdr:col>2</xdr:col>
      <xdr:colOff>0</xdr:colOff>
      <xdr:row>129</xdr:row>
      <xdr:rowOff>142875</xdr:rowOff>
    </xdr:from>
    <xdr:to>
      <xdr:col>3</xdr:col>
      <xdr:colOff>0</xdr:colOff>
      <xdr:row>129</xdr:row>
      <xdr:rowOff>1533525</xdr:rowOff>
    </xdr:to>
    <xdr:pic>
      <xdr:nvPicPr>
        <xdr:cNvPr id="2352" name="Picture 304" descr="094"/>
        <xdr:cNvPicPr>
          <a:picLocks noChangeAspect="1" noChangeArrowheads="1"/>
        </xdr:cNvPicPr>
      </xdr:nvPicPr>
      <xdr:blipFill>
        <a:blip xmlns:r="http://schemas.openxmlformats.org/officeDocument/2006/relationships" r:embed="rId56" cstate="print"/>
        <a:srcRect/>
        <a:stretch>
          <a:fillRect/>
        </a:stretch>
      </xdr:blipFill>
      <xdr:spPr bwMode="auto">
        <a:xfrm>
          <a:off x="762000" y="68980050"/>
          <a:ext cx="2552700" cy="1390650"/>
        </a:xfrm>
        <a:prstGeom prst="rect">
          <a:avLst/>
        </a:prstGeom>
        <a:noFill/>
      </xdr:spPr>
    </xdr:pic>
    <xdr:clientData/>
  </xdr:twoCellAnchor>
  <xdr:twoCellAnchor editAs="oneCell">
    <xdr:from>
      <xdr:col>5</xdr:col>
      <xdr:colOff>0</xdr:colOff>
      <xdr:row>129</xdr:row>
      <xdr:rowOff>285750</xdr:rowOff>
    </xdr:from>
    <xdr:to>
      <xdr:col>6</xdr:col>
      <xdr:colOff>0</xdr:colOff>
      <xdr:row>129</xdr:row>
      <xdr:rowOff>1381125</xdr:rowOff>
    </xdr:to>
    <xdr:pic>
      <xdr:nvPicPr>
        <xdr:cNvPr id="2353" name="Picture 305" descr="095"/>
        <xdr:cNvPicPr>
          <a:picLocks noChangeAspect="1" noChangeArrowheads="1"/>
        </xdr:cNvPicPr>
      </xdr:nvPicPr>
      <xdr:blipFill>
        <a:blip xmlns:r="http://schemas.openxmlformats.org/officeDocument/2006/relationships" r:embed="rId57" cstate="print"/>
        <a:srcRect/>
        <a:stretch>
          <a:fillRect/>
        </a:stretch>
      </xdr:blipFill>
      <xdr:spPr bwMode="auto">
        <a:xfrm>
          <a:off x="3810000" y="69122925"/>
          <a:ext cx="2552700" cy="1095375"/>
        </a:xfrm>
        <a:prstGeom prst="rect">
          <a:avLst/>
        </a:prstGeom>
        <a:noFill/>
      </xdr:spPr>
    </xdr:pic>
    <xdr:clientData/>
  </xdr:twoCellAnchor>
  <xdr:twoCellAnchor editAs="oneCell">
    <xdr:from>
      <xdr:col>8</xdr:col>
      <xdr:colOff>0</xdr:colOff>
      <xdr:row>129</xdr:row>
      <xdr:rowOff>276225</xdr:rowOff>
    </xdr:from>
    <xdr:to>
      <xdr:col>9</xdr:col>
      <xdr:colOff>0</xdr:colOff>
      <xdr:row>129</xdr:row>
      <xdr:rowOff>1419225</xdr:rowOff>
    </xdr:to>
    <xdr:pic>
      <xdr:nvPicPr>
        <xdr:cNvPr id="2354" name="Picture 306" descr="096"/>
        <xdr:cNvPicPr>
          <a:picLocks noChangeAspect="1" noChangeArrowheads="1"/>
        </xdr:cNvPicPr>
      </xdr:nvPicPr>
      <xdr:blipFill>
        <a:blip xmlns:r="http://schemas.openxmlformats.org/officeDocument/2006/relationships" r:embed="rId58" cstate="print"/>
        <a:srcRect/>
        <a:stretch>
          <a:fillRect/>
        </a:stretch>
      </xdr:blipFill>
      <xdr:spPr bwMode="auto">
        <a:xfrm>
          <a:off x="6858000" y="69113400"/>
          <a:ext cx="2552700" cy="1143000"/>
        </a:xfrm>
        <a:prstGeom prst="rect">
          <a:avLst/>
        </a:prstGeom>
        <a:noFill/>
      </xdr:spPr>
    </xdr:pic>
    <xdr:clientData/>
  </xdr:twoCellAnchor>
  <xdr:twoCellAnchor editAs="oneCell">
    <xdr:from>
      <xdr:col>8</xdr:col>
      <xdr:colOff>0</xdr:colOff>
      <xdr:row>125</xdr:row>
      <xdr:rowOff>323850</xdr:rowOff>
    </xdr:from>
    <xdr:to>
      <xdr:col>8</xdr:col>
      <xdr:colOff>2543175</xdr:colOff>
      <xdr:row>125</xdr:row>
      <xdr:rowOff>1362075</xdr:rowOff>
    </xdr:to>
    <xdr:pic>
      <xdr:nvPicPr>
        <xdr:cNvPr id="2355" name="Picture 307" descr="093"/>
        <xdr:cNvPicPr>
          <a:picLocks noChangeAspect="1" noChangeArrowheads="1"/>
        </xdr:cNvPicPr>
      </xdr:nvPicPr>
      <xdr:blipFill>
        <a:blip xmlns:r="http://schemas.openxmlformats.org/officeDocument/2006/relationships" r:embed="rId59" cstate="print"/>
        <a:srcRect/>
        <a:stretch>
          <a:fillRect/>
        </a:stretch>
      </xdr:blipFill>
      <xdr:spPr bwMode="auto">
        <a:xfrm>
          <a:off x="6858000" y="66979800"/>
          <a:ext cx="2543175" cy="1038225"/>
        </a:xfrm>
        <a:prstGeom prst="rect">
          <a:avLst/>
        </a:prstGeom>
        <a:noFill/>
      </xdr:spPr>
    </xdr:pic>
    <xdr:clientData/>
  </xdr:twoCellAnchor>
  <xdr:twoCellAnchor editAs="oneCell">
    <xdr:from>
      <xdr:col>5</xdr:col>
      <xdr:colOff>0</xdr:colOff>
      <xdr:row>125</xdr:row>
      <xdr:rowOff>323850</xdr:rowOff>
    </xdr:from>
    <xdr:to>
      <xdr:col>6</xdr:col>
      <xdr:colOff>0</xdr:colOff>
      <xdr:row>125</xdr:row>
      <xdr:rowOff>1371600</xdr:rowOff>
    </xdr:to>
    <xdr:pic>
      <xdr:nvPicPr>
        <xdr:cNvPr id="2356" name="Picture 308" descr="092"/>
        <xdr:cNvPicPr>
          <a:picLocks noChangeAspect="1" noChangeArrowheads="1"/>
        </xdr:cNvPicPr>
      </xdr:nvPicPr>
      <xdr:blipFill>
        <a:blip xmlns:r="http://schemas.openxmlformats.org/officeDocument/2006/relationships" r:embed="rId60" cstate="print"/>
        <a:srcRect/>
        <a:stretch>
          <a:fillRect/>
        </a:stretch>
      </xdr:blipFill>
      <xdr:spPr bwMode="auto">
        <a:xfrm>
          <a:off x="3810000" y="66979800"/>
          <a:ext cx="2552700" cy="1047750"/>
        </a:xfrm>
        <a:prstGeom prst="rect">
          <a:avLst/>
        </a:prstGeom>
        <a:noFill/>
      </xdr:spPr>
    </xdr:pic>
    <xdr:clientData/>
  </xdr:twoCellAnchor>
  <xdr:twoCellAnchor editAs="oneCell">
    <xdr:from>
      <xdr:col>2</xdr:col>
      <xdr:colOff>0</xdr:colOff>
      <xdr:row>125</xdr:row>
      <xdr:rowOff>123825</xdr:rowOff>
    </xdr:from>
    <xdr:to>
      <xdr:col>3</xdr:col>
      <xdr:colOff>0</xdr:colOff>
      <xdr:row>125</xdr:row>
      <xdr:rowOff>1571625</xdr:rowOff>
    </xdr:to>
    <xdr:pic>
      <xdr:nvPicPr>
        <xdr:cNvPr id="2357" name="Picture 309" descr="091"/>
        <xdr:cNvPicPr>
          <a:picLocks noChangeAspect="1" noChangeArrowheads="1"/>
        </xdr:cNvPicPr>
      </xdr:nvPicPr>
      <xdr:blipFill>
        <a:blip xmlns:r="http://schemas.openxmlformats.org/officeDocument/2006/relationships" r:embed="rId61" cstate="print"/>
        <a:srcRect/>
        <a:stretch>
          <a:fillRect/>
        </a:stretch>
      </xdr:blipFill>
      <xdr:spPr bwMode="auto">
        <a:xfrm>
          <a:off x="762000" y="66779775"/>
          <a:ext cx="2552700" cy="1447800"/>
        </a:xfrm>
        <a:prstGeom prst="rect">
          <a:avLst/>
        </a:prstGeom>
        <a:noFill/>
      </xdr:spPr>
    </xdr:pic>
    <xdr:clientData/>
  </xdr:twoCellAnchor>
  <xdr:twoCellAnchor editAs="oneCell">
    <xdr:from>
      <xdr:col>8</xdr:col>
      <xdr:colOff>0</xdr:colOff>
      <xdr:row>121</xdr:row>
      <xdr:rowOff>180975</xdr:rowOff>
    </xdr:from>
    <xdr:to>
      <xdr:col>8</xdr:col>
      <xdr:colOff>2543175</xdr:colOff>
      <xdr:row>121</xdr:row>
      <xdr:rowOff>1514475</xdr:rowOff>
    </xdr:to>
    <xdr:pic>
      <xdr:nvPicPr>
        <xdr:cNvPr id="2358" name="Picture 310" descr="090"/>
        <xdr:cNvPicPr>
          <a:picLocks noChangeAspect="1" noChangeArrowheads="1"/>
        </xdr:cNvPicPr>
      </xdr:nvPicPr>
      <xdr:blipFill>
        <a:blip xmlns:r="http://schemas.openxmlformats.org/officeDocument/2006/relationships" r:embed="rId62" cstate="print"/>
        <a:srcRect/>
        <a:stretch>
          <a:fillRect/>
        </a:stretch>
      </xdr:blipFill>
      <xdr:spPr bwMode="auto">
        <a:xfrm>
          <a:off x="6858000" y="64655700"/>
          <a:ext cx="2543175" cy="1333500"/>
        </a:xfrm>
        <a:prstGeom prst="rect">
          <a:avLst/>
        </a:prstGeom>
        <a:noFill/>
      </xdr:spPr>
    </xdr:pic>
    <xdr:clientData/>
  </xdr:twoCellAnchor>
  <xdr:twoCellAnchor editAs="oneCell">
    <xdr:from>
      <xdr:col>5</xdr:col>
      <xdr:colOff>0</xdr:colOff>
      <xdr:row>121</xdr:row>
      <xdr:rowOff>285750</xdr:rowOff>
    </xdr:from>
    <xdr:to>
      <xdr:col>6</xdr:col>
      <xdr:colOff>0</xdr:colOff>
      <xdr:row>121</xdr:row>
      <xdr:rowOff>1390650</xdr:rowOff>
    </xdr:to>
    <xdr:pic>
      <xdr:nvPicPr>
        <xdr:cNvPr id="2360" name="Picture 312" descr="089"/>
        <xdr:cNvPicPr>
          <a:picLocks noChangeAspect="1" noChangeArrowheads="1"/>
        </xdr:cNvPicPr>
      </xdr:nvPicPr>
      <xdr:blipFill>
        <a:blip xmlns:r="http://schemas.openxmlformats.org/officeDocument/2006/relationships" r:embed="rId63" cstate="print"/>
        <a:srcRect/>
        <a:stretch>
          <a:fillRect/>
        </a:stretch>
      </xdr:blipFill>
      <xdr:spPr bwMode="auto">
        <a:xfrm>
          <a:off x="3810000" y="64760475"/>
          <a:ext cx="2552700" cy="1104900"/>
        </a:xfrm>
        <a:prstGeom prst="rect">
          <a:avLst/>
        </a:prstGeom>
        <a:noFill/>
      </xdr:spPr>
    </xdr:pic>
    <xdr:clientData/>
  </xdr:twoCellAnchor>
  <xdr:twoCellAnchor editAs="oneCell">
    <xdr:from>
      <xdr:col>2</xdr:col>
      <xdr:colOff>0</xdr:colOff>
      <xdr:row>121</xdr:row>
      <xdr:rowOff>314325</xdr:rowOff>
    </xdr:from>
    <xdr:to>
      <xdr:col>3</xdr:col>
      <xdr:colOff>0</xdr:colOff>
      <xdr:row>121</xdr:row>
      <xdr:rowOff>1419225</xdr:rowOff>
    </xdr:to>
    <xdr:pic>
      <xdr:nvPicPr>
        <xdr:cNvPr id="2361" name="Picture 313" descr="088"/>
        <xdr:cNvPicPr>
          <a:picLocks noChangeAspect="1" noChangeArrowheads="1"/>
        </xdr:cNvPicPr>
      </xdr:nvPicPr>
      <xdr:blipFill>
        <a:blip xmlns:r="http://schemas.openxmlformats.org/officeDocument/2006/relationships" r:embed="rId64" cstate="print"/>
        <a:srcRect/>
        <a:stretch>
          <a:fillRect/>
        </a:stretch>
      </xdr:blipFill>
      <xdr:spPr bwMode="auto">
        <a:xfrm>
          <a:off x="762000" y="64789050"/>
          <a:ext cx="2552700" cy="1104900"/>
        </a:xfrm>
        <a:prstGeom prst="rect">
          <a:avLst/>
        </a:prstGeom>
        <a:noFill/>
      </xdr:spPr>
    </xdr:pic>
    <xdr:clientData/>
  </xdr:twoCellAnchor>
  <xdr:twoCellAnchor editAs="oneCell">
    <xdr:from>
      <xdr:col>8</xdr:col>
      <xdr:colOff>0</xdr:colOff>
      <xdr:row>117</xdr:row>
      <xdr:rowOff>304800</xdr:rowOff>
    </xdr:from>
    <xdr:to>
      <xdr:col>9</xdr:col>
      <xdr:colOff>0</xdr:colOff>
      <xdr:row>117</xdr:row>
      <xdr:rowOff>1352550</xdr:rowOff>
    </xdr:to>
    <xdr:pic>
      <xdr:nvPicPr>
        <xdr:cNvPr id="2362" name="Picture 314" descr="087"/>
        <xdr:cNvPicPr>
          <a:picLocks noChangeAspect="1" noChangeArrowheads="1"/>
        </xdr:cNvPicPr>
      </xdr:nvPicPr>
      <xdr:blipFill>
        <a:blip xmlns:r="http://schemas.openxmlformats.org/officeDocument/2006/relationships" r:embed="rId65" cstate="print"/>
        <a:srcRect/>
        <a:stretch>
          <a:fillRect/>
        </a:stretch>
      </xdr:blipFill>
      <xdr:spPr bwMode="auto">
        <a:xfrm>
          <a:off x="6858000" y="62598300"/>
          <a:ext cx="2552700" cy="1047750"/>
        </a:xfrm>
        <a:prstGeom prst="rect">
          <a:avLst/>
        </a:prstGeom>
        <a:noFill/>
      </xdr:spPr>
    </xdr:pic>
    <xdr:clientData/>
  </xdr:twoCellAnchor>
  <xdr:twoCellAnchor editAs="oneCell">
    <xdr:from>
      <xdr:col>5</xdr:col>
      <xdr:colOff>0</xdr:colOff>
      <xdr:row>117</xdr:row>
      <xdr:rowOff>171450</xdr:rowOff>
    </xdr:from>
    <xdr:to>
      <xdr:col>6</xdr:col>
      <xdr:colOff>0</xdr:colOff>
      <xdr:row>117</xdr:row>
      <xdr:rowOff>1504950</xdr:rowOff>
    </xdr:to>
    <xdr:pic>
      <xdr:nvPicPr>
        <xdr:cNvPr id="2363" name="Picture 315" descr="086"/>
        <xdr:cNvPicPr>
          <a:picLocks noChangeAspect="1" noChangeArrowheads="1"/>
        </xdr:cNvPicPr>
      </xdr:nvPicPr>
      <xdr:blipFill>
        <a:blip xmlns:r="http://schemas.openxmlformats.org/officeDocument/2006/relationships" r:embed="rId66" cstate="print"/>
        <a:srcRect/>
        <a:stretch>
          <a:fillRect/>
        </a:stretch>
      </xdr:blipFill>
      <xdr:spPr bwMode="auto">
        <a:xfrm>
          <a:off x="3810000" y="62464950"/>
          <a:ext cx="2552700" cy="1333500"/>
        </a:xfrm>
        <a:prstGeom prst="rect">
          <a:avLst/>
        </a:prstGeom>
        <a:noFill/>
      </xdr:spPr>
    </xdr:pic>
    <xdr:clientData/>
  </xdr:twoCellAnchor>
  <xdr:twoCellAnchor editAs="oneCell">
    <xdr:from>
      <xdr:col>2</xdr:col>
      <xdr:colOff>0</xdr:colOff>
      <xdr:row>117</xdr:row>
      <xdr:rowOff>285750</xdr:rowOff>
    </xdr:from>
    <xdr:to>
      <xdr:col>3</xdr:col>
      <xdr:colOff>0</xdr:colOff>
      <xdr:row>117</xdr:row>
      <xdr:rowOff>1390650</xdr:rowOff>
    </xdr:to>
    <xdr:pic>
      <xdr:nvPicPr>
        <xdr:cNvPr id="2364" name="Picture 316" descr="085"/>
        <xdr:cNvPicPr>
          <a:picLocks noChangeAspect="1" noChangeArrowheads="1"/>
        </xdr:cNvPicPr>
      </xdr:nvPicPr>
      <xdr:blipFill>
        <a:blip xmlns:r="http://schemas.openxmlformats.org/officeDocument/2006/relationships" r:embed="rId67" cstate="print"/>
        <a:srcRect/>
        <a:stretch>
          <a:fillRect/>
        </a:stretch>
      </xdr:blipFill>
      <xdr:spPr bwMode="auto">
        <a:xfrm>
          <a:off x="762000" y="62579250"/>
          <a:ext cx="2552700" cy="1104900"/>
        </a:xfrm>
        <a:prstGeom prst="rect">
          <a:avLst/>
        </a:prstGeom>
        <a:noFill/>
      </xdr:spPr>
    </xdr:pic>
    <xdr:clientData/>
  </xdr:twoCellAnchor>
  <xdr:twoCellAnchor editAs="oneCell">
    <xdr:from>
      <xdr:col>8</xdr:col>
      <xdr:colOff>0</xdr:colOff>
      <xdr:row>113</xdr:row>
      <xdr:rowOff>142875</xdr:rowOff>
    </xdr:from>
    <xdr:to>
      <xdr:col>9</xdr:col>
      <xdr:colOff>0</xdr:colOff>
      <xdr:row>113</xdr:row>
      <xdr:rowOff>1533525</xdr:rowOff>
    </xdr:to>
    <xdr:pic>
      <xdr:nvPicPr>
        <xdr:cNvPr id="2365" name="Picture 317" descr="084"/>
        <xdr:cNvPicPr>
          <a:picLocks noChangeAspect="1" noChangeArrowheads="1"/>
        </xdr:cNvPicPr>
      </xdr:nvPicPr>
      <xdr:blipFill>
        <a:blip xmlns:r="http://schemas.openxmlformats.org/officeDocument/2006/relationships" r:embed="rId68" cstate="print"/>
        <a:srcRect/>
        <a:stretch>
          <a:fillRect/>
        </a:stretch>
      </xdr:blipFill>
      <xdr:spPr bwMode="auto">
        <a:xfrm>
          <a:off x="6858000" y="60255150"/>
          <a:ext cx="2552700" cy="1390650"/>
        </a:xfrm>
        <a:prstGeom prst="rect">
          <a:avLst/>
        </a:prstGeom>
        <a:noFill/>
      </xdr:spPr>
    </xdr:pic>
    <xdr:clientData/>
  </xdr:twoCellAnchor>
  <xdr:twoCellAnchor editAs="oneCell">
    <xdr:from>
      <xdr:col>5</xdr:col>
      <xdr:colOff>0</xdr:colOff>
      <xdr:row>113</xdr:row>
      <xdr:rowOff>142875</xdr:rowOff>
    </xdr:from>
    <xdr:to>
      <xdr:col>6</xdr:col>
      <xdr:colOff>0</xdr:colOff>
      <xdr:row>113</xdr:row>
      <xdr:rowOff>1533525</xdr:rowOff>
    </xdr:to>
    <xdr:pic>
      <xdr:nvPicPr>
        <xdr:cNvPr id="2366" name="Picture 318" descr="083"/>
        <xdr:cNvPicPr>
          <a:picLocks noChangeAspect="1" noChangeArrowheads="1"/>
        </xdr:cNvPicPr>
      </xdr:nvPicPr>
      <xdr:blipFill>
        <a:blip xmlns:r="http://schemas.openxmlformats.org/officeDocument/2006/relationships" r:embed="rId69" cstate="print"/>
        <a:srcRect/>
        <a:stretch>
          <a:fillRect/>
        </a:stretch>
      </xdr:blipFill>
      <xdr:spPr bwMode="auto">
        <a:xfrm>
          <a:off x="3810000" y="60255150"/>
          <a:ext cx="2552700" cy="1390650"/>
        </a:xfrm>
        <a:prstGeom prst="rect">
          <a:avLst/>
        </a:prstGeom>
        <a:noFill/>
      </xdr:spPr>
    </xdr:pic>
    <xdr:clientData/>
  </xdr:twoCellAnchor>
  <xdr:twoCellAnchor editAs="oneCell">
    <xdr:from>
      <xdr:col>2</xdr:col>
      <xdr:colOff>161925</xdr:colOff>
      <xdr:row>113</xdr:row>
      <xdr:rowOff>0</xdr:rowOff>
    </xdr:from>
    <xdr:to>
      <xdr:col>2</xdr:col>
      <xdr:colOff>2381250</xdr:colOff>
      <xdr:row>113</xdr:row>
      <xdr:rowOff>1666875</xdr:rowOff>
    </xdr:to>
    <xdr:pic>
      <xdr:nvPicPr>
        <xdr:cNvPr id="2367" name="Picture 319" descr="082"/>
        <xdr:cNvPicPr>
          <a:picLocks noChangeAspect="1" noChangeArrowheads="1"/>
        </xdr:cNvPicPr>
      </xdr:nvPicPr>
      <xdr:blipFill>
        <a:blip xmlns:r="http://schemas.openxmlformats.org/officeDocument/2006/relationships" r:embed="rId70" cstate="print"/>
        <a:srcRect/>
        <a:stretch>
          <a:fillRect/>
        </a:stretch>
      </xdr:blipFill>
      <xdr:spPr bwMode="auto">
        <a:xfrm>
          <a:off x="923925" y="60112275"/>
          <a:ext cx="2219325" cy="1666875"/>
        </a:xfrm>
        <a:prstGeom prst="rect">
          <a:avLst/>
        </a:prstGeom>
        <a:noFill/>
      </xdr:spPr>
    </xdr:pic>
    <xdr:clientData/>
  </xdr:twoCellAnchor>
  <xdr:twoCellAnchor editAs="oneCell">
    <xdr:from>
      <xdr:col>2</xdr:col>
      <xdr:colOff>0</xdr:colOff>
      <xdr:row>109</xdr:row>
      <xdr:rowOff>285750</xdr:rowOff>
    </xdr:from>
    <xdr:to>
      <xdr:col>2</xdr:col>
      <xdr:colOff>2543175</xdr:colOff>
      <xdr:row>109</xdr:row>
      <xdr:rowOff>1381125</xdr:rowOff>
    </xdr:to>
    <xdr:pic>
      <xdr:nvPicPr>
        <xdr:cNvPr id="2368" name="Picture 320" descr="079"/>
        <xdr:cNvPicPr>
          <a:picLocks noChangeAspect="1" noChangeArrowheads="1"/>
        </xdr:cNvPicPr>
      </xdr:nvPicPr>
      <xdr:blipFill>
        <a:blip xmlns:r="http://schemas.openxmlformats.org/officeDocument/2006/relationships" r:embed="rId71" cstate="print"/>
        <a:srcRect/>
        <a:stretch>
          <a:fillRect/>
        </a:stretch>
      </xdr:blipFill>
      <xdr:spPr bwMode="auto">
        <a:xfrm>
          <a:off x="762000" y="58216800"/>
          <a:ext cx="2543175" cy="1095375"/>
        </a:xfrm>
        <a:prstGeom prst="rect">
          <a:avLst/>
        </a:prstGeom>
        <a:noFill/>
      </xdr:spPr>
    </xdr:pic>
    <xdr:clientData/>
  </xdr:twoCellAnchor>
  <xdr:twoCellAnchor editAs="oneCell">
    <xdr:from>
      <xdr:col>5</xdr:col>
      <xdr:colOff>0</xdr:colOff>
      <xdr:row>109</xdr:row>
      <xdr:rowOff>266700</xdr:rowOff>
    </xdr:from>
    <xdr:to>
      <xdr:col>6</xdr:col>
      <xdr:colOff>0</xdr:colOff>
      <xdr:row>109</xdr:row>
      <xdr:rowOff>1419225</xdr:rowOff>
    </xdr:to>
    <xdr:pic>
      <xdr:nvPicPr>
        <xdr:cNvPr id="2369" name="Picture 321" descr="080"/>
        <xdr:cNvPicPr>
          <a:picLocks noChangeAspect="1" noChangeArrowheads="1"/>
        </xdr:cNvPicPr>
      </xdr:nvPicPr>
      <xdr:blipFill>
        <a:blip xmlns:r="http://schemas.openxmlformats.org/officeDocument/2006/relationships" r:embed="rId72" cstate="print"/>
        <a:srcRect/>
        <a:stretch>
          <a:fillRect/>
        </a:stretch>
      </xdr:blipFill>
      <xdr:spPr bwMode="auto">
        <a:xfrm>
          <a:off x="3810000" y="58197750"/>
          <a:ext cx="2552700" cy="1152525"/>
        </a:xfrm>
        <a:prstGeom prst="rect">
          <a:avLst/>
        </a:prstGeom>
        <a:noFill/>
      </xdr:spPr>
    </xdr:pic>
    <xdr:clientData/>
  </xdr:twoCellAnchor>
  <xdr:twoCellAnchor editAs="oneCell">
    <xdr:from>
      <xdr:col>8</xdr:col>
      <xdr:colOff>0</xdr:colOff>
      <xdr:row>109</xdr:row>
      <xdr:rowOff>285750</xdr:rowOff>
    </xdr:from>
    <xdr:to>
      <xdr:col>9</xdr:col>
      <xdr:colOff>0</xdr:colOff>
      <xdr:row>109</xdr:row>
      <xdr:rowOff>1390650</xdr:rowOff>
    </xdr:to>
    <xdr:pic>
      <xdr:nvPicPr>
        <xdr:cNvPr id="2370" name="Picture 322" descr="081"/>
        <xdr:cNvPicPr>
          <a:picLocks noChangeAspect="1" noChangeArrowheads="1"/>
        </xdr:cNvPicPr>
      </xdr:nvPicPr>
      <xdr:blipFill>
        <a:blip xmlns:r="http://schemas.openxmlformats.org/officeDocument/2006/relationships" r:embed="rId73" cstate="print"/>
        <a:srcRect/>
        <a:stretch>
          <a:fillRect/>
        </a:stretch>
      </xdr:blipFill>
      <xdr:spPr bwMode="auto">
        <a:xfrm>
          <a:off x="6858000" y="58216800"/>
          <a:ext cx="2552700" cy="1104900"/>
        </a:xfrm>
        <a:prstGeom prst="rect">
          <a:avLst/>
        </a:prstGeom>
        <a:noFill/>
      </xdr:spPr>
    </xdr:pic>
    <xdr:clientData/>
  </xdr:twoCellAnchor>
  <xdr:twoCellAnchor editAs="oneCell">
    <xdr:from>
      <xdr:col>8</xdr:col>
      <xdr:colOff>0</xdr:colOff>
      <xdr:row>105</xdr:row>
      <xdr:rowOff>85725</xdr:rowOff>
    </xdr:from>
    <xdr:to>
      <xdr:col>9</xdr:col>
      <xdr:colOff>0</xdr:colOff>
      <xdr:row>105</xdr:row>
      <xdr:rowOff>1590675</xdr:rowOff>
    </xdr:to>
    <xdr:pic>
      <xdr:nvPicPr>
        <xdr:cNvPr id="2371" name="Picture 323" descr="078"/>
        <xdr:cNvPicPr>
          <a:picLocks noChangeAspect="1" noChangeArrowheads="1"/>
        </xdr:cNvPicPr>
      </xdr:nvPicPr>
      <xdr:blipFill>
        <a:blip xmlns:r="http://schemas.openxmlformats.org/officeDocument/2006/relationships" r:embed="rId74" cstate="print"/>
        <a:srcRect/>
        <a:stretch>
          <a:fillRect/>
        </a:stretch>
      </xdr:blipFill>
      <xdr:spPr bwMode="auto">
        <a:xfrm>
          <a:off x="6858000" y="55835550"/>
          <a:ext cx="2552700" cy="1504950"/>
        </a:xfrm>
        <a:prstGeom prst="rect">
          <a:avLst/>
        </a:prstGeom>
        <a:noFill/>
      </xdr:spPr>
    </xdr:pic>
    <xdr:clientData/>
  </xdr:twoCellAnchor>
  <xdr:twoCellAnchor editAs="oneCell">
    <xdr:from>
      <xdr:col>5</xdr:col>
      <xdr:colOff>0</xdr:colOff>
      <xdr:row>105</xdr:row>
      <xdr:rowOff>142875</xdr:rowOff>
    </xdr:from>
    <xdr:to>
      <xdr:col>6</xdr:col>
      <xdr:colOff>0</xdr:colOff>
      <xdr:row>105</xdr:row>
      <xdr:rowOff>1543050</xdr:rowOff>
    </xdr:to>
    <xdr:pic>
      <xdr:nvPicPr>
        <xdr:cNvPr id="2372" name="Picture 324" descr="077"/>
        <xdr:cNvPicPr>
          <a:picLocks noChangeAspect="1" noChangeArrowheads="1"/>
        </xdr:cNvPicPr>
      </xdr:nvPicPr>
      <xdr:blipFill>
        <a:blip xmlns:r="http://schemas.openxmlformats.org/officeDocument/2006/relationships" r:embed="rId75" cstate="print"/>
        <a:srcRect/>
        <a:stretch>
          <a:fillRect/>
        </a:stretch>
      </xdr:blipFill>
      <xdr:spPr bwMode="auto">
        <a:xfrm>
          <a:off x="3810000" y="55892700"/>
          <a:ext cx="2552700" cy="1400175"/>
        </a:xfrm>
        <a:prstGeom prst="rect">
          <a:avLst/>
        </a:prstGeom>
        <a:noFill/>
      </xdr:spPr>
    </xdr:pic>
    <xdr:clientData/>
  </xdr:twoCellAnchor>
  <xdr:twoCellAnchor editAs="oneCell">
    <xdr:from>
      <xdr:col>2</xdr:col>
      <xdr:colOff>0</xdr:colOff>
      <xdr:row>105</xdr:row>
      <xdr:rowOff>142875</xdr:rowOff>
    </xdr:from>
    <xdr:to>
      <xdr:col>2</xdr:col>
      <xdr:colOff>2543175</xdr:colOff>
      <xdr:row>105</xdr:row>
      <xdr:rowOff>1533525</xdr:rowOff>
    </xdr:to>
    <xdr:pic>
      <xdr:nvPicPr>
        <xdr:cNvPr id="2373" name="Picture 325" descr="076"/>
        <xdr:cNvPicPr>
          <a:picLocks noChangeAspect="1" noChangeArrowheads="1"/>
        </xdr:cNvPicPr>
      </xdr:nvPicPr>
      <xdr:blipFill>
        <a:blip xmlns:r="http://schemas.openxmlformats.org/officeDocument/2006/relationships" r:embed="rId76" cstate="print"/>
        <a:srcRect/>
        <a:stretch>
          <a:fillRect/>
        </a:stretch>
      </xdr:blipFill>
      <xdr:spPr bwMode="auto">
        <a:xfrm>
          <a:off x="762000" y="55892700"/>
          <a:ext cx="2543175" cy="1390650"/>
        </a:xfrm>
        <a:prstGeom prst="rect">
          <a:avLst/>
        </a:prstGeom>
        <a:noFill/>
      </xdr:spPr>
    </xdr:pic>
    <xdr:clientData/>
  </xdr:twoCellAnchor>
  <xdr:twoCellAnchor editAs="oneCell">
    <xdr:from>
      <xdr:col>2</xdr:col>
      <xdr:colOff>0</xdr:colOff>
      <xdr:row>101</xdr:row>
      <xdr:rowOff>323850</xdr:rowOff>
    </xdr:from>
    <xdr:to>
      <xdr:col>2</xdr:col>
      <xdr:colOff>2533650</xdr:colOff>
      <xdr:row>101</xdr:row>
      <xdr:rowOff>1362075</xdr:rowOff>
    </xdr:to>
    <xdr:pic>
      <xdr:nvPicPr>
        <xdr:cNvPr id="2374" name="Picture 326" descr="073"/>
        <xdr:cNvPicPr>
          <a:picLocks noChangeAspect="1" noChangeArrowheads="1"/>
        </xdr:cNvPicPr>
      </xdr:nvPicPr>
      <xdr:blipFill>
        <a:blip xmlns:r="http://schemas.openxmlformats.org/officeDocument/2006/relationships" r:embed="rId77" cstate="print"/>
        <a:srcRect/>
        <a:stretch>
          <a:fillRect/>
        </a:stretch>
      </xdr:blipFill>
      <xdr:spPr bwMode="auto">
        <a:xfrm>
          <a:off x="762000" y="53892450"/>
          <a:ext cx="2533650" cy="1038225"/>
        </a:xfrm>
        <a:prstGeom prst="rect">
          <a:avLst/>
        </a:prstGeom>
        <a:noFill/>
      </xdr:spPr>
    </xdr:pic>
    <xdr:clientData/>
  </xdr:twoCellAnchor>
  <xdr:twoCellAnchor editAs="oneCell">
    <xdr:from>
      <xdr:col>5</xdr:col>
      <xdr:colOff>0</xdr:colOff>
      <xdr:row>101</xdr:row>
      <xdr:rowOff>285750</xdr:rowOff>
    </xdr:from>
    <xdr:to>
      <xdr:col>6</xdr:col>
      <xdr:colOff>0</xdr:colOff>
      <xdr:row>101</xdr:row>
      <xdr:rowOff>1390650</xdr:rowOff>
    </xdr:to>
    <xdr:pic>
      <xdr:nvPicPr>
        <xdr:cNvPr id="2375" name="Picture 327" descr="074"/>
        <xdr:cNvPicPr>
          <a:picLocks noChangeAspect="1" noChangeArrowheads="1"/>
        </xdr:cNvPicPr>
      </xdr:nvPicPr>
      <xdr:blipFill>
        <a:blip xmlns:r="http://schemas.openxmlformats.org/officeDocument/2006/relationships" r:embed="rId78" cstate="print"/>
        <a:srcRect/>
        <a:stretch>
          <a:fillRect/>
        </a:stretch>
      </xdr:blipFill>
      <xdr:spPr bwMode="auto">
        <a:xfrm>
          <a:off x="3810000" y="53854350"/>
          <a:ext cx="2552700" cy="1104900"/>
        </a:xfrm>
        <a:prstGeom prst="rect">
          <a:avLst/>
        </a:prstGeom>
        <a:noFill/>
      </xdr:spPr>
    </xdr:pic>
    <xdr:clientData/>
  </xdr:twoCellAnchor>
  <xdr:twoCellAnchor editAs="oneCell">
    <xdr:from>
      <xdr:col>8</xdr:col>
      <xdr:colOff>0</xdr:colOff>
      <xdr:row>101</xdr:row>
      <xdr:rowOff>142875</xdr:rowOff>
    </xdr:from>
    <xdr:to>
      <xdr:col>9</xdr:col>
      <xdr:colOff>0</xdr:colOff>
      <xdr:row>101</xdr:row>
      <xdr:rowOff>1533525</xdr:rowOff>
    </xdr:to>
    <xdr:pic>
      <xdr:nvPicPr>
        <xdr:cNvPr id="2376" name="Picture 328" descr="075"/>
        <xdr:cNvPicPr>
          <a:picLocks noChangeAspect="1" noChangeArrowheads="1"/>
        </xdr:cNvPicPr>
      </xdr:nvPicPr>
      <xdr:blipFill>
        <a:blip xmlns:r="http://schemas.openxmlformats.org/officeDocument/2006/relationships" r:embed="rId79" cstate="print"/>
        <a:srcRect/>
        <a:stretch>
          <a:fillRect/>
        </a:stretch>
      </xdr:blipFill>
      <xdr:spPr bwMode="auto">
        <a:xfrm>
          <a:off x="6858000" y="53711475"/>
          <a:ext cx="2552700" cy="1390650"/>
        </a:xfrm>
        <a:prstGeom prst="rect">
          <a:avLst/>
        </a:prstGeom>
        <a:noFill/>
      </xdr:spPr>
    </xdr:pic>
    <xdr:clientData/>
  </xdr:twoCellAnchor>
  <xdr:twoCellAnchor editAs="oneCell">
    <xdr:from>
      <xdr:col>8</xdr:col>
      <xdr:colOff>0</xdr:colOff>
      <xdr:row>97</xdr:row>
      <xdr:rowOff>123825</xdr:rowOff>
    </xdr:from>
    <xdr:to>
      <xdr:col>9</xdr:col>
      <xdr:colOff>0</xdr:colOff>
      <xdr:row>97</xdr:row>
      <xdr:rowOff>1571625</xdr:rowOff>
    </xdr:to>
    <xdr:pic>
      <xdr:nvPicPr>
        <xdr:cNvPr id="2377" name="Picture 329" descr="072"/>
        <xdr:cNvPicPr>
          <a:picLocks noChangeAspect="1" noChangeArrowheads="1"/>
        </xdr:cNvPicPr>
      </xdr:nvPicPr>
      <xdr:blipFill>
        <a:blip xmlns:r="http://schemas.openxmlformats.org/officeDocument/2006/relationships" r:embed="rId80" cstate="print"/>
        <a:srcRect/>
        <a:stretch>
          <a:fillRect/>
        </a:stretch>
      </xdr:blipFill>
      <xdr:spPr bwMode="auto">
        <a:xfrm>
          <a:off x="6858000" y="51511200"/>
          <a:ext cx="2552700" cy="1447800"/>
        </a:xfrm>
        <a:prstGeom prst="rect">
          <a:avLst/>
        </a:prstGeom>
        <a:noFill/>
      </xdr:spPr>
    </xdr:pic>
    <xdr:clientData/>
  </xdr:twoCellAnchor>
  <xdr:twoCellAnchor editAs="oneCell">
    <xdr:from>
      <xdr:col>5</xdr:col>
      <xdr:colOff>0</xdr:colOff>
      <xdr:row>97</xdr:row>
      <xdr:rowOff>295275</xdr:rowOff>
    </xdr:from>
    <xdr:to>
      <xdr:col>6</xdr:col>
      <xdr:colOff>0</xdr:colOff>
      <xdr:row>97</xdr:row>
      <xdr:rowOff>1400175</xdr:rowOff>
    </xdr:to>
    <xdr:pic>
      <xdr:nvPicPr>
        <xdr:cNvPr id="2378" name="Picture 330" descr="071"/>
        <xdr:cNvPicPr>
          <a:picLocks noChangeAspect="1" noChangeArrowheads="1"/>
        </xdr:cNvPicPr>
      </xdr:nvPicPr>
      <xdr:blipFill>
        <a:blip xmlns:r="http://schemas.openxmlformats.org/officeDocument/2006/relationships" r:embed="rId81" cstate="print"/>
        <a:srcRect/>
        <a:stretch>
          <a:fillRect/>
        </a:stretch>
      </xdr:blipFill>
      <xdr:spPr bwMode="auto">
        <a:xfrm>
          <a:off x="3810000" y="51682650"/>
          <a:ext cx="2552700" cy="1104900"/>
        </a:xfrm>
        <a:prstGeom prst="rect">
          <a:avLst/>
        </a:prstGeom>
        <a:noFill/>
      </xdr:spPr>
    </xdr:pic>
    <xdr:clientData/>
  </xdr:twoCellAnchor>
  <xdr:twoCellAnchor editAs="oneCell">
    <xdr:from>
      <xdr:col>2</xdr:col>
      <xdr:colOff>0</xdr:colOff>
      <xdr:row>97</xdr:row>
      <xdr:rowOff>180975</xdr:rowOff>
    </xdr:from>
    <xdr:to>
      <xdr:col>2</xdr:col>
      <xdr:colOff>2543175</xdr:colOff>
      <xdr:row>97</xdr:row>
      <xdr:rowOff>1504950</xdr:rowOff>
    </xdr:to>
    <xdr:pic>
      <xdr:nvPicPr>
        <xdr:cNvPr id="2379" name="Picture 331" descr="070"/>
        <xdr:cNvPicPr>
          <a:picLocks noChangeAspect="1" noChangeArrowheads="1"/>
        </xdr:cNvPicPr>
      </xdr:nvPicPr>
      <xdr:blipFill>
        <a:blip xmlns:r="http://schemas.openxmlformats.org/officeDocument/2006/relationships" r:embed="rId82" cstate="print"/>
        <a:srcRect/>
        <a:stretch>
          <a:fillRect/>
        </a:stretch>
      </xdr:blipFill>
      <xdr:spPr bwMode="auto">
        <a:xfrm>
          <a:off x="762000" y="51568350"/>
          <a:ext cx="2543175" cy="1323975"/>
        </a:xfrm>
        <a:prstGeom prst="rect">
          <a:avLst/>
        </a:prstGeom>
        <a:noFill/>
      </xdr:spPr>
    </xdr:pic>
    <xdr:clientData/>
  </xdr:twoCellAnchor>
  <xdr:twoCellAnchor editAs="oneCell">
    <xdr:from>
      <xdr:col>2</xdr:col>
      <xdr:colOff>0</xdr:colOff>
      <xdr:row>93</xdr:row>
      <xdr:rowOff>114300</xdr:rowOff>
    </xdr:from>
    <xdr:to>
      <xdr:col>3</xdr:col>
      <xdr:colOff>0</xdr:colOff>
      <xdr:row>93</xdr:row>
      <xdr:rowOff>1571625</xdr:rowOff>
    </xdr:to>
    <xdr:pic>
      <xdr:nvPicPr>
        <xdr:cNvPr id="2381" name="Picture 333" descr="067"/>
        <xdr:cNvPicPr>
          <a:picLocks noChangeAspect="1" noChangeArrowheads="1"/>
        </xdr:cNvPicPr>
      </xdr:nvPicPr>
      <xdr:blipFill>
        <a:blip xmlns:r="http://schemas.openxmlformats.org/officeDocument/2006/relationships" r:embed="rId83" cstate="print"/>
        <a:srcRect/>
        <a:stretch>
          <a:fillRect/>
        </a:stretch>
      </xdr:blipFill>
      <xdr:spPr bwMode="auto">
        <a:xfrm>
          <a:off x="762000" y="49320450"/>
          <a:ext cx="2552700" cy="1457325"/>
        </a:xfrm>
        <a:prstGeom prst="rect">
          <a:avLst/>
        </a:prstGeom>
        <a:noFill/>
      </xdr:spPr>
    </xdr:pic>
    <xdr:clientData/>
  </xdr:twoCellAnchor>
  <xdr:twoCellAnchor editAs="oneCell">
    <xdr:from>
      <xdr:col>5</xdr:col>
      <xdr:colOff>0</xdr:colOff>
      <xdr:row>93</xdr:row>
      <xdr:rowOff>171450</xdr:rowOff>
    </xdr:from>
    <xdr:to>
      <xdr:col>6</xdr:col>
      <xdr:colOff>0</xdr:colOff>
      <xdr:row>93</xdr:row>
      <xdr:rowOff>1504950</xdr:rowOff>
    </xdr:to>
    <xdr:pic>
      <xdr:nvPicPr>
        <xdr:cNvPr id="2382" name="Picture 334" descr="068"/>
        <xdr:cNvPicPr>
          <a:picLocks noChangeAspect="1" noChangeArrowheads="1"/>
        </xdr:cNvPicPr>
      </xdr:nvPicPr>
      <xdr:blipFill>
        <a:blip xmlns:r="http://schemas.openxmlformats.org/officeDocument/2006/relationships" r:embed="rId84" cstate="print"/>
        <a:srcRect/>
        <a:stretch>
          <a:fillRect/>
        </a:stretch>
      </xdr:blipFill>
      <xdr:spPr bwMode="auto">
        <a:xfrm>
          <a:off x="3810000" y="49377600"/>
          <a:ext cx="2552700" cy="1333500"/>
        </a:xfrm>
        <a:prstGeom prst="rect">
          <a:avLst/>
        </a:prstGeom>
        <a:noFill/>
      </xdr:spPr>
    </xdr:pic>
    <xdr:clientData/>
  </xdr:twoCellAnchor>
  <xdr:twoCellAnchor editAs="oneCell">
    <xdr:from>
      <xdr:col>8</xdr:col>
      <xdr:colOff>0</xdr:colOff>
      <xdr:row>93</xdr:row>
      <xdr:rowOff>114300</xdr:rowOff>
    </xdr:from>
    <xdr:to>
      <xdr:col>9</xdr:col>
      <xdr:colOff>0</xdr:colOff>
      <xdr:row>93</xdr:row>
      <xdr:rowOff>1562100</xdr:rowOff>
    </xdr:to>
    <xdr:pic>
      <xdr:nvPicPr>
        <xdr:cNvPr id="2383" name="Picture 335" descr="069"/>
        <xdr:cNvPicPr>
          <a:picLocks noChangeAspect="1" noChangeArrowheads="1"/>
        </xdr:cNvPicPr>
      </xdr:nvPicPr>
      <xdr:blipFill>
        <a:blip xmlns:r="http://schemas.openxmlformats.org/officeDocument/2006/relationships" r:embed="rId85" cstate="print"/>
        <a:srcRect/>
        <a:stretch>
          <a:fillRect/>
        </a:stretch>
      </xdr:blipFill>
      <xdr:spPr bwMode="auto">
        <a:xfrm>
          <a:off x="6858000" y="49320450"/>
          <a:ext cx="2552700" cy="1447800"/>
        </a:xfrm>
        <a:prstGeom prst="rect">
          <a:avLst/>
        </a:prstGeom>
        <a:noFill/>
      </xdr:spPr>
    </xdr:pic>
    <xdr:clientData/>
  </xdr:twoCellAnchor>
  <xdr:twoCellAnchor editAs="oneCell">
    <xdr:from>
      <xdr:col>2</xdr:col>
      <xdr:colOff>0</xdr:colOff>
      <xdr:row>89</xdr:row>
      <xdr:rowOff>180975</xdr:rowOff>
    </xdr:from>
    <xdr:to>
      <xdr:col>3</xdr:col>
      <xdr:colOff>0</xdr:colOff>
      <xdr:row>89</xdr:row>
      <xdr:rowOff>1514475</xdr:rowOff>
    </xdr:to>
    <xdr:pic>
      <xdr:nvPicPr>
        <xdr:cNvPr id="2384" name="Picture 336" descr="064"/>
        <xdr:cNvPicPr>
          <a:picLocks noChangeAspect="1" noChangeArrowheads="1"/>
        </xdr:cNvPicPr>
      </xdr:nvPicPr>
      <xdr:blipFill>
        <a:blip xmlns:r="http://schemas.openxmlformats.org/officeDocument/2006/relationships" r:embed="rId86" cstate="print"/>
        <a:srcRect/>
        <a:stretch>
          <a:fillRect/>
        </a:stretch>
      </xdr:blipFill>
      <xdr:spPr bwMode="auto">
        <a:xfrm>
          <a:off x="762000" y="47205900"/>
          <a:ext cx="2552700" cy="1333500"/>
        </a:xfrm>
        <a:prstGeom prst="rect">
          <a:avLst/>
        </a:prstGeom>
        <a:noFill/>
      </xdr:spPr>
    </xdr:pic>
    <xdr:clientData/>
  </xdr:twoCellAnchor>
  <xdr:twoCellAnchor editAs="oneCell">
    <xdr:from>
      <xdr:col>5</xdr:col>
      <xdr:colOff>0</xdr:colOff>
      <xdr:row>89</xdr:row>
      <xdr:rowOff>314325</xdr:rowOff>
    </xdr:from>
    <xdr:to>
      <xdr:col>6</xdr:col>
      <xdr:colOff>0</xdr:colOff>
      <xdr:row>89</xdr:row>
      <xdr:rowOff>1362075</xdr:rowOff>
    </xdr:to>
    <xdr:pic>
      <xdr:nvPicPr>
        <xdr:cNvPr id="2385" name="Picture 337" descr="065"/>
        <xdr:cNvPicPr>
          <a:picLocks noChangeAspect="1" noChangeArrowheads="1"/>
        </xdr:cNvPicPr>
      </xdr:nvPicPr>
      <xdr:blipFill>
        <a:blip xmlns:r="http://schemas.openxmlformats.org/officeDocument/2006/relationships" r:embed="rId87" cstate="print"/>
        <a:srcRect/>
        <a:stretch>
          <a:fillRect/>
        </a:stretch>
      </xdr:blipFill>
      <xdr:spPr bwMode="auto">
        <a:xfrm>
          <a:off x="3810000" y="47339250"/>
          <a:ext cx="2552700" cy="1047750"/>
        </a:xfrm>
        <a:prstGeom prst="rect">
          <a:avLst/>
        </a:prstGeom>
        <a:noFill/>
      </xdr:spPr>
    </xdr:pic>
    <xdr:clientData/>
  </xdr:twoCellAnchor>
  <xdr:twoCellAnchor editAs="oneCell">
    <xdr:from>
      <xdr:col>8</xdr:col>
      <xdr:colOff>9525</xdr:colOff>
      <xdr:row>89</xdr:row>
      <xdr:rowOff>133350</xdr:rowOff>
    </xdr:from>
    <xdr:to>
      <xdr:col>9</xdr:col>
      <xdr:colOff>0</xdr:colOff>
      <xdr:row>89</xdr:row>
      <xdr:rowOff>1581150</xdr:rowOff>
    </xdr:to>
    <xdr:pic>
      <xdr:nvPicPr>
        <xdr:cNvPr id="2386" name="Picture 338" descr="066"/>
        <xdr:cNvPicPr>
          <a:picLocks noChangeAspect="1" noChangeArrowheads="1"/>
        </xdr:cNvPicPr>
      </xdr:nvPicPr>
      <xdr:blipFill>
        <a:blip xmlns:r="http://schemas.openxmlformats.org/officeDocument/2006/relationships" r:embed="rId88" cstate="print"/>
        <a:srcRect/>
        <a:stretch>
          <a:fillRect/>
        </a:stretch>
      </xdr:blipFill>
      <xdr:spPr bwMode="auto">
        <a:xfrm>
          <a:off x="6867525" y="47158275"/>
          <a:ext cx="2543175" cy="1447800"/>
        </a:xfrm>
        <a:prstGeom prst="rect">
          <a:avLst/>
        </a:prstGeom>
        <a:noFill/>
      </xdr:spPr>
    </xdr:pic>
    <xdr:clientData/>
  </xdr:twoCellAnchor>
  <xdr:twoCellAnchor editAs="oneCell">
    <xdr:from>
      <xdr:col>2</xdr:col>
      <xdr:colOff>0</xdr:colOff>
      <xdr:row>201</xdr:row>
      <xdr:rowOff>285750</xdr:rowOff>
    </xdr:from>
    <xdr:to>
      <xdr:col>2</xdr:col>
      <xdr:colOff>2543175</xdr:colOff>
      <xdr:row>201</xdr:row>
      <xdr:rowOff>1381125</xdr:rowOff>
    </xdr:to>
    <xdr:pic>
      <xdr:nvPicPr>
        <xdr:cNvPr id="2387" name="Picture 339" descr="150"/>
        <xdr:cNvPicPr>
          <a:picLocks noChangeAspect="1" noChangeArrowheads="1"/>
        </xdr:cNvPicPr>
      </xdr:nvPicPr>
      <xdr:blipFill>
        <a:blip xmlns:r="http://schemas.openxmlformats.org/officeDocument/2006/relationships" r:embed="rId89" cstate="print"/>
        <a:srcRect/>
        <a:stretch>
          <a:fillRect/>
        </a:stretch>
      </xdr:blipFill>
      <xdr:spPr bwMode="auto">
        <a:xfrm>
          <a:off x="762000" y="108384975"/>
          <a:ext cx="2543175" cy="1095375"/>
        </a:xfrm>
        <a:prstGeom prst="rect">
          <a:avLst/>
        </a:prstGeom>
        <a:noFill/>
      </xdr:spPr>
    </xdr:pic>
    <xdr:clientData/>
  </xdr:twoCellAnchor>
  <xdr:twoCellAnchor editAs="oneCell">
    <xdr:from>
      <xdr:col>8</xdr:col>
      <xdr:colOff>0</xdr:colOff>
      <xdr:row>85</xdr:row>
      <xdr:rowOff>276225</xdr:rowOff>
    </xdr:from>
    <xdr:to>
      <xdr:col>9</xdr:col>
      <xdr:colOff>0</xdr:colOff>
      <xdr:row>85</xdr:row>
      <xdr:rowOff>1381125</xdr:rowOff>
    </xdr:to>
    <xdr:pic>
      <xdr:nvPicPr>
        <xdr:cNvPr id="2388" name="Picture 340" descr="063"/>
        <xdr:cNvPicPr>
          <a:picLocks noChangeAspect="1" noChangeArrowheads="1"/>
        </xdr:cNvPicPr>
      </xdr:nvPicPr>
      <xdr:blipFill>
        <a:blip xmlns:r="http://schemas.openxmlformats.org/officeDocument/2006/relationships" r:embed="rId90" cstate="print"/>
        <a:srcRect/>
        <a:stretch>
          <a:fillRect/>
        </a:stretch>
      </xdr:blipFill>
      <xdr:spPr bwMode="auto">
        <a:xfrm>
          <a:off x="6858000" y="45119925"/>
          <a:ext cx="2552700" cy="1104900"/>
        </a:xfrm>
        <a:prstGeom prst="rect">
          <a:avLst/>
        </a:prstGeom>
        <a:noFill/>
      </xdr:spPr>
    </xdr:pic>
    <xdr:clientData/>
  </xdr:twoCellAnchor>
  <xdr:twoCellAnchor editAs="oneCell">
    <xdr:from>
      <xdr:col>5</xdr:col>
      <xdr:colOff>0</xdr:colOff>
      <xdr:row>85</xdr:row>
      <xdr:rowOff>323850</xdr:rowOff>
    </xdr:from>
    <xdr:to>
      <xdr:col>6</xdr:col>
      <xdr:colOff>0</xdr:colOff>
      <xdr:row>85</xdr:row>
      <xdr:rowOff>1371600</xdr:rowOff>
    </xdr:to>
    <xdr:pic>
      <xdr:nvPicPr>
        <xdr:cNvPr id="2389" name="Picture 341" descr="062"/>
        <xdr:cNvPicPr>
          <a:picLocks noChangeAspect="1" noChangeArrowheads="1"/>
        </xdr:cNvPicPr>
      </xdr:nvPicPr>
      <xdr:blipFill>
        <a:blip xmlns:r="http://schemas.openxmlformats.org/officeDocument/2006/relationships" r:embed="rId91" cstate="print"/>
        <a:srcRect/>
        <a:stretch>
          <a:fillRect/>
        </a:stretch>
      </xdr:blipFill>
      <xdr:spPr bwMode="auto">
        <a:xfrm>
          <a:off x="3810000" y="45167550"/>
          <a:ext cx="2552700" cy="1047750"/>
        </a:xfrm>
        <a:prstGeom prst="rect">
          <a:avLst/>
        </a:prstGeom>
        <a:noFill/>
      </xdr:spPr>
    </xdr:pic>
    <xdr:clientData/>
  </xdr:twoCellAnchor>
  <xdr:twoCellAnchor editAs="oneCell">
    <xdr:from>
      <xdr:col>2</xdr:col>
      <xdr:colOff>0</xdr:colOff>
      <xdr:row>85</xdr:row>
      <xdr:rowOff>295275</xdr:rowOff>
    </xdr:from>
    <xdr:to>
      <xdr:col>3</xdr:col>
      <xdr:colOff>0</xdr:colOff>
      <xdr:row>85</xdr:row>
      <xdr:rowOff>1400175</xdr:rowOff>
    </xdr:to>
    <xdr:pic>
      <xdr:nvPicPr>
        <xdr:cNvPr id="2390" name="Picture 342" descr="061"/>
        <xdr:cNvPicPr>
          <a:picLocks noChangeAspect="1" noChangeArrowheads="1"/>
        </xdr:cNvPicPr>
      </xdr:nvPicPr>
      <xdr:blipFill>
        <a:blip xmlns:r="http://schemas.openxmlformats.org/officeDocument/2006/relationships" r:embed="rId92" cstate="print"/>
        <a:srcRect/>
        <a:stretch>
          <a:fillRect/>
        </a:stretch>
      </xdr:blipFill>
      <xdr:spPr bwMode="auto">
        <a:xfrm>
          <a:off x="762000" y="45138975"/>
          <a:ext cx="2552700" cy="1104900"/>
        </a:xfrm>
        <a:prstGeom prst="rect">
          <a:avLst/>
        </a:prstGeom>
        <a:noFill/>
      </xdr:spPr>
    </xdr:pic>
    <xdr:clientData/>
  </xdr:twoCellAnchor>
  <xdr:twoCellAnchor editAs="oneCell">
    <xdr:from>
      <xdr:col>2</xdr:col>
      <xdr:colOff>0</xdr:colOff>
      <xdr:row>81</xdr:row>
      <xdr:rowOff>123825</xdr:rowOff>
    </xdr:from>
    <xdr:to>
      <xdr:col>3</xdr:col>
      <xdr:colOff>0</xdr:colOff>
      <xdr:row>81</xdr:row>
      <xdr:rowOff>1571625</xdr:rowOff>
    </xdr:to>
    <xdr:pic>
      <xdr:nvPicPr>
        <xdr:cNvPr id="2391" name="Picture 343" descr="058"/>
        <xdr:cNvPicPr>
          <a:picLocks noChangeAspect="1" noChangeArrowheads="1"/>
        </xdr:cNvPicPr>
      </xdr:nvPicPr>
      <xdr:blipFill>
        <a:blip xmlns:r="http://schemas.openxmlformats.org/officeDocument/2006/relationships" r:embed="rId93" cstate="print"/>
        <a:srcRect/>
        <a:stretch>
          <a:fillRect/>
        </a:stretch>
      </xdr:blipFill>
      <xdr:spPr bwMode="auto">
        <a:xfrm>
          <a:off x="762000" y="42786300"/>
          <a:ext cx="2552700" cy="1447800"/>
        </a:xfrm>
        <a:prstGeom prst="rect">
          <a:avLst/>
        </a:prstGeom>
        <a:noFill/>
      </xdr:spPr>
    </xdr:pic>
    <xdr:clientData/>
  </xdr:twoCellAnchor>
  <xdr:twoCellAnchor editAs="oneCell">
    <xdr:from>
      <xdr:col>5</xdr:col>
      <xdr:colOff>0</xdr:colOff>
      <xdr:row>81</xdr:row>
      <xdr:rowOff>257175</xdr:rowOff>
    </xdr:from>
    <xdr:to>
      <xdr:col>6</xdr:col>
      <xdr:colOff>0</xdr:colOff>
      <xdr:row>81</xdr:row>
      <xdr:rowOff>1419225</xdr:rowOff>
    </xdr:to>
    <xdr:pic>
      <xdr:nvPicPr>
        <xdr:cNvPr id="2392" name="Picture 344" descr="059"/>
        <xdr:cNvPicPr>
          <a:picLocks noChangeAspect="1" noChangeArrowheads="1"/>
        </xdr:cNvPicPr>
      </xdr:nvPicPr>
      <xdr:blipFill>
        <a:blip xmlns:r="http://schemas.openxmlformats.org/officeDocument/2006/relationships" r:embed="rId94" cstate="print"/>
        <a:srcRect/>
        <a:stretch>
          <a:fillRect/>
        </a:stretch>
      </xdr:blipFill>
      <xdr:spPr bwMode="auto">
        <a:xfrm>
          <a:off x="3810000" y="42919650"/>
          <a:ext cx="2552700" cy="1162050"/>
        </a:xfrm>
        <a:prstGeom prst="rect">
          <a:avLst/>
        </a:prstGeom>
        <a:noFill/>
      </xdr:spPr>
    </xdr:pic>
    <xdr:clientData/>
  </xdr:twoCellAnchor>
  <xdr:twoCellAnchor editAs="oneCell">
    <xdr:from>
      <xdr:col>8</xdr:col>
      <xdr:colOff>0</xdr:colOff>
      <xdr:row>81</xdr:row>
      <xdr:rowOff>285750</xdr:rowOff>
    </xdr:from>
    <xdr:to>
      <xdr:col>8</xdr:col>
      <xdr:colOff>2543175</xdr:colOff>
      <xdr:row>81</xdr:row>
      <xdr:rowOff>1381125</xdr:rowOff>
    </xdr:to>
    <xdr:pic>
      <xdr:nvPicPr>
        <xdr:cNvPr id="2393" name="Picture 345" descr="060"/>
        <xdr:cNvPicPr>
          <a:picLocks noChangeAspect="1" noChangeArrowheads="1"/>
        </xdr:cNvPicPr>
      </xdr:nvPicPr>
      <xdr:blipFill>
        <a:blip xmlns:r="http://schemas.openxmlformats.org/officeDocument/2006/relationships" r:embed="rId95" cstate="print"/>
        <a:srcRect/>
        <a:stretch>
          <a:fillRect/>
        </a:stretch>
      </xdr:blipFill>
      <xdr:spPr bwMode="auto">
        <a:xfrm>
          <a:off x="6858000" y="42948225"/>
          <a:ext cx="2543175" cy="1095375"/>
        </a:xfrm>
        <a:prstGeom prst="rect">
          <a:avLst/>
        </a:prstGeom>
        <a:noFill/>
      </xdr:spPr>
    </xdr:pic>
    <xdr:clientData/>
  </xdr:twoCellAnchor>
  <xdr:twoCellAnchor editAs="oneCell">
    <xdr:from>
      <xdr:col>8</xdr:col>
      <xdr:colOff>0</xdr:colOff>
      <xdr:row>77</xdr:row>
      <xdr:rowOff>152400</xdr:rowOff>
    </xdr:from>
    <xdr:to>
      <xdr:col>9</xdr:col>
      <xdr:colOff>0</xdr:colOff>
      <xdr:row>77</xdr:row>
      <xdr:rowOff>1543050</xdr:rowOff>
    </xdr:to>
    <xdr:pic>
      <xdr:nvPicPr>
        <xdr:cNvPr id="2394" name="Picture 346" descr="057"/>
        <xdr:cNvPicPr>
          <a:picLocks noChangeAspect="1" noChangeArrowheads="1"/>
        </xdr:cNvPicPr>
      </xdr:nvPicPr>
      <xdr:blipFill>
        <a:blip xmlns:r="http://schemas.openxmlformats.org/officeDocument/2006/relationships" r:embed="rId96" cstate="print"/>
        <a:srcRect/>
        <a:stretch>
          <a:fillRect/>
        </a:stretch>
      </xdr:blipFill>
      <xdr:spPr bwMode="auto">
        <a:xfrm>
          <a:off x="6858000" y="40633650"/>
          <a:ext cx="2552700" cy="1390650"/>
        </a:xfrm>
        <a:prstGeom prst="rect">
          <a:avLst/>
        </a:prstGeom>
        <a:noFill/>
      </xdr:spPr>
    </xdr:pic>
    <xdr:clientData/>
  </xdr:twoCellAnchor>
  <xdr:twoCellAnchor editAs="oneCell">
    <xdr:from>
      <xdr:col>5</xdr:col>
      <xdr:colOff>0</xdr:colOff>
      <xdr:row>77</xdr:row>
      <xdr:rowOff>295275</xdr:rowOff>
    </xdr:from>
    <xdr:to>
      <xdr:col>6</xdr:col>
      <xdr:colOff>0</xdr:colOff>
      <xdr:row>77</xdr:row>
      <xdr:rowOff>1400175</xdr:rowOff>
    </xdr:to>
    <xdr:pic>
      <xdr:nvPicPr>
        <xdr:cNvPr id="2395" name="Picture 347" descr="056"/>
        <xdr:cNvPicPr>
          <a:picLocks noChangeAspect="1" noChangeArrowheads="1"/>
        </xdr:cNvPicPr>
      </xdr:nvPicPr>
      <xdr:blipFill>
        <a:blip xmlns:r="http://schemas.openxmlformats.org/officeDocument/2006/relationships" r:embed="rId97" cstate="print"/>
        <a:srcRect/>
        <a:stretch>
          <a:fillRect/>
        </a:stretch>
      </xdr:blipFill>
      <xdr:spPr bwMode="auto">
        <a:xfrm>
          <a:off x="3810000" y="40776525"/>
          <a:ext cx="2552700" cy="1104900"/>
        </a:xfrm>
        <a:prstGeom prst="rect">
          <a:avLst/>
        </a:prstGeom>
        <a:noFill/>
      </xdr:spPr>
    </xdr:pic>
    <xdr:clientData/>
  </xdr:twoCellAnchor>
  <xdr:twoCellAnchor editAs="oneCell">
    <xdr:from>
      <xdr:col>2</xdr:col>
      <xdr:colOff>0</xdr:colOff>
      <xdr:row>77</xdr:row>
      <xdr:rowOff>304800</xdr:rowOff>
    </xdr:from>
    <xdr:to>
      <xdr:col>3</xdr:col>
      <xdr:colOff>0</xdr:colOff>
      <xdr:row>77</xdr:row>
      <xdr:rowOff>1409700</xdr:rowOff>
    </xdr:to>
    <xdr:pic>
      <xdr:nvPicPr>
        <xdr:cNvPr id="2396" name="Picture 348" descr="055"/>
        <xdr:cNvPicPr>
          <a:picLocks noChangeAspect="1" noChangeArrowheads="1"/>
        </xdr:cNvPicPr>
      </xdr:nvPicPr>
      <xdr:blipFill>
        <a:blip xmlns:r="http://schemas.openxmlformats.org/officeDocument/2006/relationships" r:embed="rId98" cstate="print"/>
        <a:srcRect/>
        <a:stretch>
          <a:fillRect/>
        </a:stretch>
      </xdr:blipFill>
      <xdr:spPr bwMode="auto">
        <a:xfrm>
          <a:off x="762000" y="40786050"/>
          <a:ext cx="2552700" cy="1104900"/>
        </a:xfrm>
        <a:prstGeom prst="rect">
          <a:avLst/>
        </a:prstGeom>
        <a:noFill/>
      </xdr:spPr>
    </xdr:pic>
    <xdr:clientData/>
  </xdr:twoCellAnchor>
  <xdr:twoCellAnchor editAs="oneCell">
    <xdr:from>
      <xdr:col>8</xdr:col>
      <xdr:colOff>0</xdr:colOff>
      <xdr:row>73</xdr:row>
      <xdr:rowOff>314325</xdr:rowOff>
    </xdr:from>
    <xdr:to>
      <xdr:col>9</xdr:col>
      <xdr:colOff>0</xdr:colOff>
      <xdr:row>73</xdr:row>
      <xdr:rowOff>1362075</xdr:rowOff>
    </xdr:to>
    <xdr:pic>
      <xdr:nvPicPr>
        <xdr:cNvPr id="2397" name="Picture 349" descr="054"/>
        <xdr:cNvPicPr>
          <a:picLocks noChangeAspect="1" noChangeArrowheads="1"/>
        </xdr:cNvPicPr>
      </xdr:nvPicPr>
      <xdr:blipFill>
        <a:blip xmlns:r="http://schemas.openxmlformats.org/officeDocument/2006/relationships" r:embed="rId99" cstate="print"/>
        <a:srcRect/>
        <a:stretch>
          <a:fillRect/>
        </a:stretch>
      </xdr:blipFill>
      <xdr:spPr bwMode="auto">
        <a:xfrm>
          <a:off x="6858000" y="38614350"/>
          <a:ext cx="2552700" cy="1047750"/>
        </a:xfrm>
        <a:prstGeom prst="rect">
          <a:avLst/>
        </a:prstGeom>
        <a:noFill/>
      </xdr:spPr>
    </xdr:pic>
    <xdr:clientData/>
  </xdr:twoCellAnchor>
  <xdr:twoCellAnchor editAs="oneCell">
    <xdr:from>
      <xdr:col>5</xdr:col>
      <xdr:colOff>0</xdr:colOff>
      <xdr:row>73</xdr:row>
      <xdr:rowOff>295275</xdr:rowOff>
    </xdr:from>
    <xdr:to>
      <xdr:col>6</xdr:col>
      <xdr:colOff>0</xdr:colOff>
      <xdr:row>73</xdr:row>
      <xdr:rowOff>1400175</xdr:rowOff>
    </xdr:to>
    <xdr:pic>
      <xdr:nvPicPr>
        <xdr:cNvPr id="2398" name="Picture 350" descr="053"/>
        <xdr:cNvPicPr>
          <a:picLocks noChangeAspect="1" noChangeArrowheads="1"/>
        </xdr:cNvPicPr>
      </xdr:nvPicPr>
      <xdr:blipFill>
        <a:blip xmlns:r="http://schemas.openxmlformats.org/officeDocument/2006/relationships" r:embed="rId100" cstate="print"/>
        <a:srcRect/>
        <a:stretch>
          <a:fillRect/>
        </a:stretch>
      </xdr:blipFill>
      <xdr:spPr bwMode="auto">
        <a:xfrm>
          <a:off x="3810000" y="38595300"/>
          <a:ext cx="2552700" cy="1104900"/>
        </a:xfrm>
        <a:prstGeom prst="rect">
          <a:avLst/>
        </a:prstGeom>
        <a:noFill/>
      </xdr:spPr>
    </xdr:pic>
    <xdr:clientData/>
  </xdr:twoCellAnchor>
  <xdr:twoCellAnchor editAs="oneCell">
    <xdr:from>
      <xdr:col>2</xdr:col>
      <xdr:colOff>0</xdr:colOff>
      <xdr:row>73</xdr:row>
      <xdr:rowOff>123825</xdr:rowOff>
    </xdr:from>
    <xdr:to>
      <xdr:col>3</xdr:col>
      <xdr:colOff>0</xdr:colOff>
      <xdr:row>73</xdr:row>
      <xdr:rowOff>1571625</xdr:rowOff>
    </xdr:to>
    <xdr:pic>
      <xdr:nvPicPr>
        <xdr:cNvPr id="2399" name="Picture 351" descr="052"/>
        <xdr:cNvPicPr>
          <a:picLocks noChangeAspect="1" noChangeArrowheads="1"/>
        </xdr:cNvPicPr>
      </xdr:nvPicPr>
      <xdr:blipFill>
        <a:blip xmlns:r="http://schemas.openxmlformats.org/officeDocument/2006/relationships" r:embed="rId101" cstate="print"/>
        <a:srcRect/>
        <a:stretch>
          <a:fillRect/>
        </a:stretch>
      </xdr:blipFill>
      <xdr:spPr bwMode="auto">
        <a:xfrm>
          <a:off x="762000" y="38423850"/>
          <a:ext cx="2552700" cy="1447800"/>
        </a:xfrm>
        <a:prstGeom prst="rect">
          <a:avLst/>
        </a:prstGeom>
        <a:noFill/>
      </xdr:spPr>
    </xdr:pic>
    <xdr:clientData/>
  </xdr:twoCellAnchor>
  <xdr:twoCellAnchor editAs="oneCell">
    <xdr:from>
      <xdr:col>8</xdr:col>
      <xdr:colOff>0</xdr:colOff>
      <xdr:row>69</xdr:row>
      <xdr:rowOff>333375</xdr:rowOff>
    </xdr:from>
    <xdr:to>
      <xdr:col>9</xdr:col>
      <xdr:colOff>0</xdr:colOff>
      <xdr:row>69</xdr:row>
      <xdr:rowOff>1409700</xdr:rowOff>
    </xdr:to>
    <xdr:pic>
      <xdr:nvPicPr>
        <xdr:cNvPr id="2400" name="Picture 352" descr="051"/>
        <xdr:cNvPicPr>
          <a:picLocks noChangeAspect="1" noChangeArrowheads="1"/>
        </xdr:cNvPicPr>
      </xdr:nvPicPr>
      <xdr:blipFill>
        <a:blip xmlns:r="http://schemas.openxmlformats.org/officeDocument/2006/relationships" r:embed="rId102" cstate="print"/>
        <a:srcRect/>
        <a:stretch>
          <a:fillRect/>
        </a:stretch>
      </xdr:blipFill>
      <xdr:spPr bwMode="auto">
        <a:xfrm>
          <a:off x="6858000" y="36452175"/>
          <a:ext cx="2552700" cy="1076325"/>
        </a:xfrm>
        <a:prstGeom prst="rect">
          <a:avLst/>
        </a:prstGeom>
        <a:noFill/>
      </xdr:spPr>
    </xdr:pic>
    <xdr:clientData/>
  </xdr:twoCellAnchor>
  <xdr:twoCellAnchor editAs="oneCell">
    <xdr:from>
      <xdr:col>5</xdr:col>
      <xdr:colOff>0</xdr:colOff>
      <xdr:row>69</xdr:row>
      <xdr:rowOff>295275</xdr:rowOff>
    </xdr:from>
    <xdr:to>
      <xdr:col>6</xdr:col>
      <xdr:colOff>0</xdr:colOff>
      <xdr:row>69</xdr:row>
      <xdr:rowOff>1400175</xdr:rowOff>
    </xdr:to>
    <xdr:pic>
      <xdr:nvPicPr>
        <xdr:cNvPr id="2401" name="Picture 353" descr="050"/>
        <xdr:cNvPicPr>
          <a:picLocks noChangeAspect="1" noChangeArrowheads="1"/>
        </xdr:cNvPicPr>
      </xdr:nvPicPr>
      <xdr:blipFill>
        <a:blip xmlns:r="http://schemas.openxmlformats.org/officeDocument/2006/relationships" r:embed="rId103" cstate="print"/>
        <a:srcRect/>
        <a:stretch>
          <a:fillRect/>
        </a:stretch>
      </xdr:blipFill>
      <xdr:spPr bwMode="auto">
        <a:xfrm>
          <a:off x="3810000" y="36414075"/>
          <a:ext cx="2552700" cy="1104900"/>
        </a:xfrm>
        <a:prstGeom prst="rect">
          <a:avLst/>
        </a:prstGeom>
        <a:noFill/>
      </xdr:spPr>
    </xdr:pic>
    <xdr:clientData/>
  </xdr:twoCellAnchor>
  <xdr:twoCellAnchor editAs="oneCell">
    <xdr:from>
      <xdr:col>2</xdr:col>
      <xdr:colOff>0</xdr:colOff>
      <xdr:row>69</xdr:row>
      <xdr:rowOff>333375</xdr:rowOff>
    </xdr:from>
    <xdr:to>
      <xdr:col>3</xdr:col>
      <xdr:colOff>0</xdr:colOff>
      <xdr:row>69</xdr:row>
      <xdr:rowOff>1381125</xdr:rowOff>
    </xdr:to>
    <xdr:pic>
      <xdr:nvPicPr>
        <xdr:cNvPr id="2402" name="Picture 354" descr="049"/>
        <xdr:cNvPicPr>
          <a:picLocks noChangeAspect="1" noChangeArrowheads="1"/>
        </xdr:cNvPicPr>
      </xdr:nvPicPr>
      <xdr:blipFill>
        <a:blip xmlns:r="http://schemas.openxmlformats.org/officeDocument/2006/relationships" r:embed="rId104" cstate="print"/>
        <a:srcRect/>
        <a:stretch>
          <a:fillRect/>
        </a:stretch>
      </xdr:blipFill>
      <xdr:spPr bwMode="auto">
        <a:xfrm>
          <a:off x="762000" y="36452175"/>
          <a:ext cx="2552700" cy="1047750"/>
        </a:xfrm>
        <a:prstGeom prst="rect">
          <a:avLst/>
        </a:prstGeom>
        <a:noFill/>
      </xdr:spPr>
    </xdr:pic>
    <xdr:clientData/>
  </xdr:twoCellAnchor>
  <xdr:twoCellAnchor editAs="oneCell">
    <xdr:from>
      <xdr:col>2</xdr:col>
      <xdr:colOff>0</xdr:colOff>
      <xdr:row>65</xdr:row>
      <xdr:rowOff>85725</xdr:rowOff>
    </xdr:from>
    <xdr:to>
      <xdr:col>3</xdr:col>
      <xdr:colOff>0</xdr:colOff>
      <xdr:row>65</xdr:row>
      <xdr:rowOff>1590675</xdr:rowOff>
    </xdr:to>
    <xdr:pic>
      <xdr:nvPicPr>
        <xdr:cNvPr id="2403" name="Picture 355" descr="046"/>
        <xdr:cNvPicPr>
          <a:picLocks noChangeAspect="1" noChangeArrowheads="1"/>
        </xdr:cNvPicPr>
      </xdr:nvPicPr>
      <xdr:blipFill>
        <a:blip xmlns:r="http://schemas.openxmlformats.org/officeDocument/2006/relationships" r:embed="rId105" cstate="print"/>
        <a:srcRect/>
        <a:stretch>
          <a:fillRect/>
        </a:stretch>
      </xdr:blipFill>
      <xdr:spPr bwMode="auto">
        <a:xfrm>
          <a:off x="762000" y="34023300"/>
          <a:ext cx="2552700" cy="1504950"/>
        </a:xfrm>
        <a:prstGeom prst="rect">
          <a:avLst/>
        </a:prstGeom>
        <a:noFill/>
      </xdr:spPr>
    </xdr:pic>
    <xdr:clientData/>
  </xdr:twoCellAnchor>
  <xdr:twoCellAnchor editAs="oneCell">
    <xdr:from>
      <xdr:col>5</xdr:col>
      <xdr:colOff>0</xdr:colOff>
      <xdr:row>65</xdr:row>
      <xdr:rowOff>142875</xdr:rowOff>
    </xdr:from>
    <xdr:to>
      <xdr:col>6</xdr:col>
      <xdr:colOff>0</xdr:colOff>
      <xdr:row>65</xdr:row>
      <xdr:rowOff>1533525</xdr:rowOff>
    </xdr:to>
    <xdr:pic>
      <xdr:nvPicPr>
        <xdr:cNvPr id="2404" name="Picture 356" descr="047"/>
        <xdr:cNvPicPr>
          <a:picLocks noChangeAspect="1" noChangeArrowheads="1"/>
        </xdr:cNvPicPr>
      </xdr:nvPicPr>
      <xdr:blipFill>
        <a:blip xmlns:r="http://schemas.openxmlformats.org/officeDocument/2006/relationships" r:embed="rId106" cstate="print"/>
        <a:srcRect/>
        <a:stretch>
          <a:fillRect/>
        </a:stretch>
      </xdr:blipFill>
      <xdr:spPr bwMode="auto">
        <a:xfrm>
          <a:off x="3810000" y="34080450"/>
          <a:ext cx="2552700" cy="1390650"/>
        </a:xfrm>
        <a:prstGeom prst="rect">
          <a:avLst/>
        </a:prstGeom>
        <a:noFill/>
      </xdr:spPr>
    </xdr:pic>
    <xdr:clientData/>
  </xdr:twoCellAnchor>
  <xdr:twoCellAnchor editAs="oneCell">
    <xdr:from>
      <xdr:col>8</xdr:col>
      <xdr:colOff>0</xdr:colOff>
      <xdr:row>61</xdr:row>
      <xdr:rowOff>133350</xdr:rowOff>
    </xdr:from>
    <xdr:to>
      <xdr:col>9</xdr:col>
      <xdr:colOff>0</xdr:colOff>
      <xdr:row>61</xdr:row>
      <xdr:rowOff>1552575</xdr:rowOff>
    </xdr:to>
    <xdr:pic>
      <xdr:nvPicPr>
        <xdr:cNvPr id="2405" name="Picture 357" descr="045"/>
        <xdr:cNvPicPr>
          <a:picLocks noChangeAspect="1" noChangeArrowheads="1"/>
        </xdr:cNvPicPr>
      </xdr:nvPicPr>
      <xdr:blipFill>
        <a:blip xmlns:r="http://schemas.openxmlformats.org/officeDocument/2006/relationships" r:embed="rId107" cstate="print"/>
        <a:srcRect/>
        <a:stretch>
          <a:fillRect/>
        </a:stretch>
      </xdr:blipFill>
      <xdr:spPr bwMode="auto">
        <a:xfrm>
          <a:off x="6858000" y="31889700"/>
          <a:ext cx="2552700" cy="1419225"/>
        </a:xfrm>
        <a:prstGeom prst="rect">
          <a:avLst/>
        </a:prstGeom>
        <a:noFill/>
      </xdr:spPr>
    </xdr:pic>
    <xdr:clientData/>
  </xdr:twoCellAnchor>
  <xdr:twoCellAnchor editAs="oneCell">
    <xdr:from>
      <xdr:col>5</xdr:col>
      <xdr:colOff>0</xdr:colOff>
      <xdr:row>61</xdr:row>
      <xdr:rowOff>295275</xdr:rowOff>
    </xdr:from>
    <xdr:to>
      <xdr:col>6</xdr:col>
      <xdr:colOff>0</xdr:colOff>
      <xdr:row>61</xdr:row>
      <xdr:rowOff>1400175</xdr:rowOff>
    </xdr:to>
    <xdr:pic>
      <xdr:nvPicPr>
        <xdr:cNvPr id="2406" name="Picture 358" descr="044"/>
        <xdr:cNvPicPr>
          <a:picLocks noChangeAspect="1" noChangeArrowheads="1"/>
        </xdr:cNvPicPr>
      </xdr:nvPicPr>
      <xdr:blipFill>
        <a:blip xmlns:r="http://schemas.openxmlformats.org/officeDocument/2006/relationships" r:embed="rId108" cstate="print"/>
        <a:srcRect/>
        <a:stretch>
          <a:fillRect/>
        </a:stretch>
      </xdr:blipFill>
      <xdr:spPr bwMode="auto">
        <a:xfrm>
          <a:off x="3810000" y="32051625"/>
          <a:ext cx="2552700" cy="1104900"/>
        </a:xfrm>
        <a:prstGeom prst="rect">
          <a:avLst/>
        </a:prstGeom>
        <a:noFill/>
      </xdr:spPr>
    </xdr:pic>
    <xdr:clientData/>
  </xdr:twoCellAnchor>
  <xdr:twoCellAnchor editAs="oneCell">
    <xdr:from>
      <xdr:col>2</xdr:col>
      <xdr:colOff>0</xdr:colOff>
      <xdr:row>61</xdr:row>
      <xdr:rowOff>152400</xdr:rowOff>
    </xdr:from>
    <xdr:to>
      <xdr:col>3</xdr:col>
      <xdr:colOff>0</xdr:colOff>
      <xdr:row>61</xdr:row>
      <xdr:rowOff>1543050</xdr:rowOff>
    </xdr:to>
    <xdr:pic>
      <xdr:nvPicPr>
        <xdr:cNvPr id="2407" name="Picture 359" descr="043"/>
        <xdr:cNvPicPr>
          <a:picLocks noChangeAspect="1" noChangeArrowheads="1"/>
        </xdr:cNvPicPr>
      </xdr:nvPicPr>
      <xdr:blipFill>
        <a:blip xmlns:r="http://schemas.openxmlformats.org/officeDocument/2006/relationships" r:embed="rId109" cstate="print"/>
        <a:srcRect/>
        <a:stretch>
          <a:fillRect/>
        </a:stretch>
      </xdr:blipFill>
      <xdr:spPr bwMode="auto">
        <a:xfrm>
          <a:off x="762000" y="31908750"/>
          <a:ext cx="2552700" cy="1390650"/>
        </a:xfrm>
        <a:prstGeom prst="rect">
          <a:avLst/>
        </a:prstGeom>
        <a:noFill/>
      </xdr:spPr>
    </xdr:pic>
    <xdr:clientData/>
  </xdr:twoCellAnchor>
  <xdr:twoCellAnchor editAs="oneCell">
    <xdr:from>
      <xdr:col>2</xdr:col>
      <xdr:colOff>0</xdr:colOff>
      <xdr:row>57</xdr:row>
      <xdr:rowOff>114300</xdr:rowOff>
    </xdr:from>
    <xdr:to>
      <xdr:col>3</xdr:col>
      <xdr:colOff>0</xdr:colOff>
      <xdr:row>57</xdr:row>
      <xdr:rowOff>1562100</xdr:rowOff>
    </xdr:to>
    <xdr:pic>
      <xdr:nvPicPr>
        <xdr:cNvPr id="2408" name="Picture 360" descr="040"/>
        <xdr:cNvPicPr>
          <a:picLocks noChangeAspect="1" noChangeArrowheads="1"/>
        </xdr:cNvPicPr>
      </xdr:nvPicPr>
      <xdr:blipFill>
        <a:blip xmlns:r="http://schemas.openxmlformats.org/officeDocument/2006/relationships" r:embed="rId110" cstate="print"/>
        <a:srcRect/>
        <a:stretch>
          <a:fillRect/>
        </a:stretch>
      </xdr:blipFill>
      <xdr:spPr bwMode="auto">
        <a:xfrm>
          <a:off x="762000" y="29689425"/>
          <a:ext cx="2552700" cy="1447800"/>
        </a:xfrm>
        <a:prstGeom prst="rect">
          <a:avLst/>
        </a:prstGeom>
        <a:noFill/>
      </xdr:spPr>
    </xdr:pic>
    <xdr:clientData/>
  </xdr:twoCellAnchor>
  <xdr:twoCellAnchor editAs="oneCell">
    <xdr:from>
      <xdr:col>5</xdr:col>
      <xdr:colOff>0</xdr:colOff>
      <xdr:row>57</xdr:row>
      <xdr:rowOff>142875</xdr:rowOff>
    </xdr:from>
    <xdr:to>
      <xdr:col>6</xdr:col>
      <xdr:colOff>0</xdr:colOff>
      <xdr:row>57</xdr:row>
      <xdr:rowOff>1533525</xdr:rowOff>
    </xdr:to>
    <xdr:pic>
      <xdr:nvPicPr>
        <xdr:cNvPr id="2409" name="Picture 361" descr="041"/>
        <xdr:cNvPicPr>
          <a:picLocks noChangeAspect="1" noChangeArrowheads="1"/>
        </xdr:cNvPicPr>
      </xdr:nvPicPr>
      <xdr:blipFill>
        <a:blip xmlns:r="http://schemas.openxmlformats.org/officeDocument/2006/relationships" r:embed="rId111" cstate="print"/>
        <a:srcRect/>
        <a:stretch>
          <a:fillRect/>
        </a:stretch>
      </xdr:blipFill>
      <xdr:spPr bwMode="auto">
        <a:xfrm>
          <a:off x="3810000" y="29718000"/>
          <a:ext cx="2552700" cy="1390650"/>
        </a:xfrm>
        <a:prstGeom prst="rect">
          <a:avLst/>
        </a:prstGeom>
        <a:noFill/>
      </xdr:spPr>
    </xdr:pic>
    <xdr:clientData/>
  </xdr:twoCellAnchor>
  <xdr:twoCellAnchor editAs="oneCell">
    <xdr:from>
      <xdr:col>8</xdr:col>
      <xdr:colOff>0</xdr:colOff>
      <xdr:row>57</xdr:row>
      <xdr:rowOff>304800</xdr:rowOff>
    </xdr:from>
    <xdr:to>
      <xdr:col>9</xdr:col>
      <xdr:colOff>0</xdr:colOff>
      <xdr:row>57</xdr:row>
      <xdr:rowOff>1352550</xdr:rowOff>
    </xdr:to>
    <xdr:pic>
      <xdr:nvPicPr>
        <xdr:cNvPr id="2410" name="Picture 362" descr="042"/>
        <xdr:cNvPicPr>
          <a:picLocks noChangeAspect="1" noChangeArrowheads="1"/>
        </xdr:cNvPicPr>
      </xdr:nvPicPr>
      <xdr:blipFill>
        <a:blip xmlns:r="http://schemas.openxmlformats.org/officeDocument/2006/relationships" r:embed="rId112" cstate="print"/>
        <a:srcRect/>
        <a:stretch>
          <a:fillRect/>
        </a:stretch>
      </xdr:blipFill>
      <xdr:spPr bwMode="auto">
        <a:xfrm>
          <a:off x="6858000" y="29879925"/>
          <a:ext cx="2552700" cy="1047750"/>
        </a:xfrm>
        <a:prstGeom prst="rect">
          <a:avLst/>
        </a:prstGeom>
        <a:noFill/>
      </xdr:spPr>
    </xdr:pic>
    <xdr:clientData/>
  </xdr:twoCellAnchor>
  <xdr:twoCellAnchor editAs="oneCell">
    <xdr:from>
      <xdr:col>8</xdr:col>
      <xdr:colOff>0</xdr:colOff>
      <xdr:row>53</xdr:row>
      <xdr:rowOff>152400</xdr:rowOff>
    </xdr:from>
    <xdr:to>
      <xdr:col>9</xdr:col>
      <xdr:colOff>0</xdr:colOff>
      <xdr:row>53</xdr:row>
      <xdr:rowOff>1543050</xdr:rowOff>
    </xdr:to>
    <xdr:pic>
      <xdr:nvPicPr>
        <xdr:cNvPr id="2411" name="Picture 363" descr="039"/>
        <xdr:cNvPicPr>
          <a:picLocks noChangeAspect="1" noChangeArrowheads="1"/>
        </xdr:cNvPicPr>
      </xdr:nvPicPr>
      <xdr:blipFill>
        <a:blip xmlns:r="http://schemas.openxmlformats.org/officeDocument/2006/relationships" r:embed="rId113" cstate="print"/>
        <a:srcRect/>
        <a:stretch>
          <a:fillRect/>
        </a:stretch>
      </xdr:blipFill>
      <xdr:spPr bwMode="auto">
        <a:xfrm>
          <a:off x="6858000" y="27546300"/>
          <a:ext cx="2552700" cy="1390650"/>
        </a:xfrm>
        <a:prstGeom prst="rect">
          <a:avLst/>
        </a:prstGeom>
        <a:noFill/>
      </xdr:spPr>
    </xdr:pic>
    <xdr:clientData/>
  </xdr:twoCellAnchor>
  <xdr:twoCellAnchor editAs="oneCell">
    <xdr:from>
      <xdr:col>5</xdr:col>
      <xdr:colOff>0</xdr:colOff>
      <xdr:row>53</xdr:row>
      <xdr:rowOff>295275</xdr:rowOff>
    </xdr:from>
    <xdr:to>
      <xdr:col>5</xdr:col>
      <xdr:colOff>2543175</xdr:colOff>
      <xdr:row>53</xdr:row>
      <xdr:rowOff>1390650</xdr:rowOff>
    </xdr:to>
    <xdr:pic>
      <xdr:nvPicPr>
        <xdr:cNvPr id="2412" name="Picture 364" descr="038"/>
        <xdr:cNvPicPr>
          <a:picLocks noChangeAspect="1" noChangeArrowheads="1"/>
        </xdr:cNvPicPr>
      </xdr:nvPicPr>
      <xdr:blipFill>
        <a:blip xmlns:r="http://schemas.openxmlformats.org/officeDocument/2006/relationships" r:embed="rId114" cstate="print"/>
        <a:srcRect/>
        <a:stretch>
          <a:fillRect/>
        </a:stretch>
      </xdr:blipFill>
      <xdr:spPr bwMode="auto">
        <a:xfrm>
          <a:off x="3810000" y="27689175"/>
          <a:ext cx="2543175" cy="1095375"/>
        </a:xfrm>
        <a:prstGeom prst="rect">
          <a:avLst/>
        </a:prstGeom>
        <a:noFill/>
      </xdr:spPr>
    </xdr:pic>
    <xdr:clientData/>
  </xdr:twoCellAnchor>
  <xdr:twoCellAnchor editAs="oneCell">
    <xdr:from>
      <xdr:col>2</xdr:col>
      <xdr:colOff>0</xdr:colOff>
      <xdr:row>53</xdr:row>
      <xdr:rowOff>133350</xdr:rowOff>
    </xdr:from>
    <xdr:to>
      <xdr:col>2</xdr:col>
      <xdr:colOff>2543175</xdr:colOff>
      <xdr:row>53</xdr:row>
      <xdr:rowOff>1581150</xdr:rowOff>
    </xdr:to>
    <xdr:pic>
      <xdr:nvPicPr>
        <xdr:cNvPr id="2413" name="Picture 365" descr="037"/>
        <xdr:cNvPicPr>
          <a:picLocks noChangeAspect="1" noChangeArrowheads="1"/>
        </xdr:cNvPicPr>
      </xdr:nvPicPr>
      <xdr:blipFill>
        <a:blip xmlns:r="http://schemas.openxmlformats.org/officeDocument/2006/relationships" r:embed="rId115" cstate="print"/>
        <a:srcRect/>
        <a:stretch>
          <a:fillRect/>
        </a:stretch>
      </xdr:blipFill>
      <xdr:spPr bwMode="auto">
        <a:xfrm>
          <a:off x="762000" y="27527250"/>
          <a:ext cx="2543175" cy="1447800"/>
        </a:xfrm>
        <a:prstGeom prst="rect">
          <a:avLst/>
        </a:prstGeom>
        <a:noFill/>
      </xdr:spPr>
    </xdr:pic>
    <xdr:clientData/>
  </xdr:twoCellAnchor>
  <xdr:twoCellAnchor editAs="oneCell">
    <xdr:from>
      <xdr:col>8</xdr:col>
      <xdr:colOff>0</xdr:colOff>
      <xdr:row>49</xdr:row>
      <xdr:rowOff>142875</xdr:rowOff>
    </xdr:from>
    <xdr:to>
      <xdr:col>9</xdr:col>
      <xdr:colOff>9525</xdr:colOff>
      <xdr:row>49</xdr:row>
      <xdr:rowOff>1543050</xdr:rowOff>
    </xdr:to>
    <xdr:pic>
      <xdr:nvPicPr>
        <xdr:cNvPr id="2414" name="Picture 366" descr="036"/>
        <xdr:cNvPicPr>
          <a:picLocks noChangeAspect="1" noChangeArrowheads="1"/>
        </xdr:cNvPicPr>
      </xdr:nvPicPr>
      <xdr:blipFill>
        <a:blip xmlns:r="http://schemas.openxmlformats.org/officeDocument/2006/relationships" r:embed="rId116" cstate="print"/>
        <a:srcRect/>
        <a:stretch>
          <a:fillRect/>
        </a:stretch>
      </xdr:blipFill>
      <xdr:spPr bwMode="auto">
        <a:xfrm>
          <a:off x="6858000" y="25355550"/>
          <a:ext cx="2562225" cy="1400175"/>
        </a:xfrm>
        <a:prstGeom prst="rect">
          <a:avLst/>
        </a:prstGeom>
        <a:noFill/>
      </xdr:spPr>
    </xdr:pic>
    <xdr:clientData/>
  </xdr:twoCellAnchor>
  <xdr:twoCellAnchor editAs="oneCell">
    <xdr:from>
      <xdr:col>5</xdr:col>
      <xdr:colOff>0</xdr:colOff>
      <xdr:row>49</xdr:row>
      <xdr:rowOff>333375</xdr:rowOff>
    </xdr:from>
    <xdr:to>
      <xdr:col>6</xdr:col>
      <xdr:colOff>0</xdr:colOff>
      <xdr:row>49</xdr:row>
      <xdr:rowOff>1381125</xdr:rowOff>
    </xdr:to>
    <xdr:pic>
      <xdr:nvPicPr>
        <xdr:cNvPr id="2415" name="Picture 367" descr="035"/>
        <xdr:cNvPicPr>
          <a:picLocks noChangeAspect="1" noChangeArrowheads="1"/>
        </xdr:cNvPicPr>
      </xdr:nvPicPr>
      <xdr:blipFill>
        <a:blip xmlns:r="http://schemas.openxmlformats.org/officeDocument/2006/relationships" r:embed="rId117" cstate="print"/>
        <a:srcRect/>
        <a:stretch>
          <a:fillRect/>
        </a:stretch>
      </xdr:blipFill>
      <xdr:spPr bwMode="auto">
        <a:xfrm>
          <a:off x="3810000" y="25546050"/>
          <a:ext cx="2552700" cy="1047750"/>
        </a:xfrm>
        <a:prstGeom prst="rect">
          <a:avLst/>
        </a:prstGeom>
        <a:noFill/>
      </xdr:spPr>
    </xdr:pic>
    <xdr:clientData/>
  </xdr:twoCellAnchor>
  <xdr:twoCellAnchor editAs="oneCell">
    <xdr:from>
      <xdr:col>2</xdr:col>
      <xdr:colOff>0</xdr:colOff>
      <xdr:row>49</xdr:row>
      <xdr:rowOff>161925</xdr:rowOff>
    </xdr:from>
    <xdr:to>
      <xdr:col>3</xdr:col>
      <xdr:colOff>0</xdr:colOff>
      <xdr:row>49</xdr:row>
      <xdr:rowOff>1524000</xdr:rowOff>
    </xdr:to>
    <xdr:pic>
      <xdr:nvPicPr>
        <xdr:cNvPr id="2416" name="Picture 368" descr="034"/>
        <xdr:cNvPicPr>
          <a:picLocks noChangeAspect="1" noChangeArrowheads="1"/>
        </xdr:cNvPicPr>
      </xdr:nvPicPr>
      <xdr:blipFill>
        <a:blip xmlns:r="http://schemas.openxmlformats.org/officeDocument/2006/relationships" r:embed="rId118" cstate="print"/>
        <a:srcRect/>
        <a:stretch>
          <a:fillRect/>
        </a:stretch>
      </xdr:blipFill>
      <xdr:spPr bwMode="auto">
        <a:xfrm>
          <a:off x="762000" y="25374600"/>
          <a:ext cx="2552700" cy="1362075"/>
        </a:xfrm>
        <a:prstGeom prst="rect">
          <a:avLst/>
        </a:prstGeom>
        <a:noFill/>
      </xdr:spPr>
    </xdr:pic>
    <xdr:clientData/>
  </xdr:twoCellAnchor>
  <xdr:twoCellAnchor editAs="oneCell">
    <xdr:from>
      <xdr:col>8</xdr:col>
      <xdr:colOff>0</xdr:colOff>
      <xdr:row>45</xdr:row>
      <xdr:rowOff>104775</xdr:rowOff>
    </xdr:from>
    <xdr:to>
      <xdr:col>9</xdr:col>
      <xdr:colOff>0</xdr:colOff>
      <xdr:row>45</xdr:row>
      <xdr:rowOff>1552575</xdr:rowOff>
    </xdr:to>
    <xdr:pic>
      <xdr:nvPicPr>
        <xdr:cNvPr id="2417" name="Picture 369" descr="033"/>
        <xdr:cNvPicPr>
          <a:picLocks noChangeAspect="1" noChangeArrowheads="1"/>
        </xdr:cNvPicPr>
      </xdr:nvPicPr>
      <xdr:blipFill>
        <a:blip xmlns:r="http://schemas.openxmlformats.org/officeDocument/2006/relationships" r:embed="rId119" cstate="print">
          <a:lum bright="12000" contrast="12000"/>
        </a:blip>
        <a:srcRect/>
        <a:stretch>
          <a:fillRect/>
        </a:stretch>
      </xdr:blipFill>
      <xdr:spPr bwMode="auto">
        <a:xfrm>
          <a:off x="6858000" y="23136225"/>
          <a:ext cx="2552700" cy="1447800"/>
        </a:xfrm>
        <a:prstGeom prst="rect">
          <a:avLst/>
        </a:prstGeom>
        <a:noFill/>
      </xdr:spPr>
    </xdr:pic>
    <xdr:clientData/>
  </xdr:twoCellAnchor>
  <xdr:twoCellAnchor editAs="oneCell">
    <xdr:from>
      <xdr:col>5</xdr:col>
      <xdr:colOff>9525</xdr:colOff>
      <xdr:row>45</xdr:row>
      <xdr:rowOff>295275</xdr:rowOff>
    </xdr:from>
    <xdr:to>
      <xdr:col>5</xdr:col>
      <xdr:colOff>2543175</xdr:colOff>
      <xdr:row>45</xdr:row>
      <xdr:rowOff>1390650</xdr:rowOff>
    </xdr:to>
    <xdr:pic>
      <xdr:nvPicPr>
        <xdr:cNvPr id="2418" name="Picture 370" descr="032"/>
        <xdr:cNvPicPr>
          <a:picLocks noChangeAspect="1" noChangeArrowheads="1"/>
        </xdr:cNvPicPr>
      </xdr:nvPicPr>
      <xdr:blipFill>
        <a:blip xmlns:r="http://schemas.openxmlformats.org/officeDocument/2006/relationships" r:embed="rId120" cstate="print"/>
        <a:srcRect/>
        <a:stretch>
          <a:fillRect/>
        </a:stretch>
      </xdr:blipFill>
      <xdr:spPr bwMode="auto">
        <a:xfrm>
          <a:off x="3819525" y="23326725"/>
          <a:ext cx="2533650" cy="1095375"/>
        </a:xfrm>
        <a:prstGeom prst="rect">
          <a:avLst/>
        </a:prstGeom>
        <a:noFill/>
      </xdr:spPr>
    </xdr:pic>
    <xdr:clientData/>
  </xdr:twoCellAnchor>
  <xdr:twoCellAnchor editAs="oneCell">
    <xdr:from>
      <xdr:col>2</xdr:col>
      <xdr:colOff>0</xdr:colOff>
      <xdr:row>45</xdr:row>
      <xdr:rowOff>285750</xdr:rowOff>
    </xdr:from>
    <xdr:to>
      <xdr:col>3</xdr:col>
      <xdr:colOff>0</xdr:colOff>
      <xdr:row>45</xdr:row>
      <xdr:rowOff>1390650</xdr:rowOff>
    </xdr:to>
    <xdr:pic>
      <xdr:nvPicPr>
        <xdr:cNvPr id="2419" name="Picture 371" descr="031"/>
        <xdr:cNvPicPr>
          <a:picLocks noChangeAspect="1" noChangeArrowheads="1"/>
        </xdr:cNvPicPr>
      </xdr:nvPicPr>
      <xdr:blipFill>
        <a:blip xmlns:r="http://schemas.openxmlformats.org/officeDocument/2006/relationships" r:embed="rId121" cstate="print"/>
        <a:srcRect/>
        <a:stretch>
          <a:fillRect/>
        </a:stretch>
      </xdr:blipFill>
      <xdr:spPr bwMode="auto">
        <a:xfrm>
          <a:off x="762000" y="23317200"/>
          <a:ext cx="2552700" cy="1104900"/>
        </a:xfrm>
        <a:prstGeom prst="rect">
          <a:avLst/>
        </a:prstGeom>
        <a:noFill/>
      </xdr:spPr>
    </xdr:pic>
    <xdr:clientData/>
  </xdr:twoCellAnchor>
  <xdr:twoCellAnchor editAs="oneCell">
    <xdr:from>
      <xdr:col>8</xdr:col>
      <xdr:colOff>9525</xdr:colOff>
      <xdr:row>41</xdr:row>
      <xdr:rowOff>152400</xdr:rowOff>
    </xdr:from>
    <xdr:to>
      <xdr:col>8</xdr:col>
      <xdr:colOff>2543175</xdr:colOff>
      <xdr:row>41</xdr:row>
      <xdr:rowOff>1533525</xdr:rowOff>
    </xdr:to>
    <xdr:pic>
      <xdr:nvPicPr>
        <xdr:cNvPr id="2420" name="Picture 372" descr="030"/>
        <xdr:cNvPicPr>
          <a:picLocks noChangeAspect="1" noChangeArrowheads="1"/>
        </xdr:cNvPicPr>
      </xdr:nvPicPr>
      <xdr:blipFill>
        <a:blip xmlns:r="http://schemas.openxmlformats.org/officeDocument/2006/relationships" r:embed="rId122" cstate="print"/>
        <a:srcRect/>
        <a:stretch>
          <a:fillRect/>
        </a:stretch>
      </xdr:blipFill>
      <xdr:spPr bwMode="auto">
        <a:xfrm>
          <a:off x="6867525" y="21002625"/>
          <a:ext cx="2533650" cy="1381125"/>
        </a:xfrm>
        <a:prstGeom prst="rect">
          <a:avLst/>
        </a:prstGeom>
        <a:noFill/>
      </xdr:spPr>
    </xdr:pic>
    <xdr:clientData/>
  </xdr:twoCellAnchor>
  <xdr:twoCellAnchor editAs="oneCell">
    <xdr:from>
      <xdr:col>5</xdr:col>
      <xdr:colOff>0</xdr:colOff>
      <xdr:row>41</xdr:row>
      <xdr:rowOff>352425</xdr:rowOff>
    </xdr:from>
    <xdr:to>
      <xdr:col>5</xdr:col>
      <xdr:colOff>2543175</xdr:colOff>
      <xdr:row>41</xdr:row>
      <xdr:rowOff>1390650</xdr:rowOff>
    </xdr:to>
    <xdr:pic>
      <xdr:nvPicPr>
        <xdr:cNvPr id="2421" name="Picture 373" descr="029"/>
        <xdr:cNvPicPr>
          <a:picLocks noChangeAspect="1" noChangeArrowheads="1"/>
        </xdr:cNvPicPr>
      </xdr:nvPicPr>
      <xdr:blipFill>
        <a:blip xmlns:r="http://schemas.openxmlformats.org/officeDocument/2006/relationships" r:embed="rId123" cstate="print"/>
        <a:srcRect/>
        <a:stretch>
          <a:fillRect/>
        </a:stretch>
      </xdr:blipFill>
      <xdr:spPr bwMode="auto">
        <a:xfrm>
          <a:off x="3810000" y="21202650"/>
          <a:ext cx="2543175" cy="1038225"/>
        </a:xfrm>
        <a:prstGeom prst="rect">
          <a:avLst/>
        </a:prstGeom>
        <a:noFill/>
      </xdr:spPr>
    </xdr:pic>
    <xdr:clientData/>
  </xdr:twoCellAnchor>
  <xdr:twoCellAnchor editAs="oneCell">
    <xdr:from>
      <xdr:col>2</xdr:col>
      <xdr:colOff>0</xdr:colOff>
      <xdr:row>41</xdr:row>
      <xdr:rowOff>152400</xdr:rowOff>
    </xdr:from>
    <xdr:to>
      <xdr:col>3</xdr:col>
      <xdr:colOff>0</xdr:colOff>
      <xdr:row>41</xdr:row>
      <xdr:rowOff>1543050</xdr:rowOff>
    </xdr:to>
    <xdr:pic>
      <xdr:nvPicPr>
        <xdr:cNvPr id="2422" name="Picture 374" descr="028"/>
        <xdr:cNvPicPr>
          <a:picLocks noChangeAspect="1" noChangeArrowheads="1"/>
        </xdr:cNvPicPr>
      </xdr:nvPicPr>
      <xdr:blipFill>
        <a:blip xmlns:r="http://schemas.openxmlformats.org/officeDocument/2006/relationships" r:embed="rId124" cstate="print"/>
        <a:srcRect/>
        <a:stretch>
          <a:fillRect/>
        </a:stretch>
      </xdr:blipFill>
      <xdr:spPr bwMode="auto">
        <a:xfrm>
          <a:off x="762000" y="21002625"/>
          <a:ext cx="2552700" cy="1390650"/>
        </a:xfrm>
        <a:prstGeom prst="rect">
          <a:avLst/>
        </a:prstGeom>
        <a:noFill/>
      </xdr:spPr>
    </xdr:pic>
    <xdr:clientData/>
  </xdr:twoCellAnchor>
  <xdr:twoCellAnchor editAs="oneCell">
    <xdr:from>
      <xdr:col>8</xdr:col>
      <xdr:colOff>0</xdr:colOff>
      <xdr:row>37</xdr:row>
      <xdr:rowOff>257175</xdr:rowOff>
    </xdr:from>
    <xdr:to>
      <xdr:col>9</xdr:col>
      <xdr:colOff>0</xdr:colOff>
      <xdr:row>37</xdr:row>
      <xdr:rowOff>1419225</xdr:rowOff>
    </xdr:to>
    <xdr:pic>
      <xdr:nvPicPr>
        <xdr:cNvPr id="2423" name="Picture 375" descr="027"/>
        <xdr:cNvPicPr>
          <a:picLocks noChangeAspect="1" noChangeArrowheads="1"/>
        </xdr:cNvPicPr>
      </xdr:nvPicPr>
      <xdr:blipFill>
        <a:blip xmlns:r="http://schemas.openxmlformats.org/officeDocument/2006/relationships" r:embed="rId125" cstate="print"/>
        <a:srcRect/>
        <a:stretch>
          <a:fillRect/>
        </a:stretch>
      </xdr:blipFill>
      <xdr:spPr bwMode="auto">
        <a:xfrm>
          <a:off x="6858000" y="18926175"/>
          <a:ext cx="2552700" cy="1162050"/>
        </a:xfrm>
        <a:prstGeom prst="rect">
          <a:avLst/>
        </a:prstGeom>
        <a:noFill/>
      </xdr:spPr>
    </xdr:pic>
    <xdr:clientData/>
  </xdr:twoCellAnchor>
  <xdr:twoCellAnchor editAs="oneCell">
    <xdr:from>
      <xdr:col>5</xdr:col>
      <xdr:colOff>0</xdr:colOff>
      <xdr:row>37</xdr:row>
      <xdr:rowOff>114300</xdr:rowOff>
    </xdr:from>
    <xdr:to>
      <xdr:col>6</xdr:col>
      <xdr:colOff>0</xdr:colOff>
      <xdr:row>37</xdr:row>
      <xdr:rowOff>1562100</xdr:rowOff>
    </xdr:to>
    <xdr:pic>
      <xdr:nvPicPr>
        <xdr:cNvPr id="2424" name="Picture 376" descr="026"/>
        <xdr:cNvPicPr>
          <a:picLocks noChangeAspect="1" noChangeArrowheads="1"/>
        </xdr:cNvPicPr>
      </xdr:nvPicPr>
      <xdr:blipFill>
        <a:blip xmlns:r="http://schemas.openxmlformats.org/officeDocument/2006/relationships" r:embed="rId126" cstate="print"/>
        <a:srcRect/>
        <a:stretch>
          <a:fillRect/>
        </a:stretch>
      </xdr:blipFill>
      <xdr:spPr bwMode="auto">
        <a:xfrm>
          <a:off x="3810000" y="18783300"/>
          <a:ext cx="2552700" cy="1447800"/>
        </a:xfrm>
        <a:prstGeom prst="rect">
          <a:avLst/>
        </a:prstGeom>
        <a:noFill/>
      </xdr:spPr>
    </xdr:pic>
    <xdr:clientData/>
  </xdr:twoCellAnchor>
  <xdr:twoCellAnchor editAs="oneCell">
    <xdr:from>
      <xdr:col>2</xdr:col>
      <xdr:colOff>0</xdr:colOff>
      <xdr:row>37</xdr:row>
      <xdr:rowOff>314325</xdr:rowOff>
    </xdr:from>
    <xdr:to>
      <xdr:col>2</xdr:col>
      <xdr:colOff>2543175</xdr:colOff>
      <xdr:row>37</xdr:row>
      <xdr:rowOff>1409700</xdr:rowOff>
    </xdr:to>
    <xdr:pic>
      <xdr:nvPicPr>
        <xdr:cNvPr id="2425" name="Picture 377" descr="025"/>
        <xdr:cNvPicPr>
          <a:picLocks noChangeAspect="1" noChangeArrowheads="1"/>
        </xdr:cNvPicPr>
      </xdr:nvPicPr>
      <xdr:blipFill>
        <a:blip xmlns:r="http://schemas.openxmlformats.org/officeDocument/2006/relationships" r:embed="rId127" cstate="print"/>
        <a:srcRect/>
        <a:stretch>
          <a:fillRect/>
        </a:stretch>
      </xdr:blipFill>
      <xdr:spPr bwMode="auto">
        <a:xfrm>
          <a:off x="762000" y="18983325"/>
          <a:ext cx="2543175" cy="1095375"/>
        </a:xfrm>
        <a:prstGeom prst="rect">
          <a:avLst/>
        </a:prstGeom>
        <a:noFill/>
      </xdr:spPr>
    </xdr:pic>
    <xdr:clientData/>
  </xdr:twoCellAnchor>
  <xdr:twoCellAnchor editAs="oneCell">
    <xdr:from>
      <xdr:col>8</xdr:col>
      <xdr:colOff>0</xdr:colOff>
      <xdr:row>33</xdr:row>
      <xdr:rowOff>142875</xdr:rowOff>
    </xdr:from>
    <xdr:to>
      <xdr:col>9</xdr:col>
      <xdr:colOff>0</xdr:colOff>
      <xdr:row>33</xdr:row>
      <xdr:rowOff>1533525</xdr:rowOff>
    </xdr:to>
    <xdr:pic>
      <xdr:nvPicPr>
        <xdr:cNvPr id="2426" name="Picture 378" descr="024"/>
        <xdr:cNvPicPr>
          <a:picLocks noChangeAspect="1" noChangeArrowheads="1"/>
        </xdr:cNvPicPr>
      </xdr:nvPicPr>
      <xdr:blipFill>
        <a:blip xmlns:r="http://schemas.openxmlformats.org/officeDocument/2006/relationships" r:embed="rId128" cstate="print"/>
        <a:srcRect/>
        <a:stretch>
          <a:fillRect/>
        </a:stretch>
      </xdr:blipFill>
      <xdr:spPr bwMode="auto">
        <a:xfrm>
          <a:off x="6858000" y="16630650"/>
          <a:ext cx="2552700" cy="1390650"/>
        </a:xfrm>
        <a:prstGeom prst="rect">
          <a:avLst/>
        </a:prstGeom>
        <a:noFill/>
      </xdr:spPr>
    </xdr:pic>
    <xdr:clientData/>
  </xdr:twoCellAnchor>
  <xdr:twoCellAnchor editAs="oneCell">
    <xdr:from>
      <xdr:col>5</xdr:col>
      <xdr:colOff>0</xdr:colOff>
      <xdr:row>33</xdr:row>
      <xdr:rowOff>314325</xdr:rowOff>
    </xdr:from>
    <xdr:to>
      <xdr:col>5</xdr:col>
      <xdr:colOff>2543175</xdr:colOff>
      <xdr:row>33</xdr:row>
      <xdr:rowOff>1409700</xdr:rowOff>
    </xdr:to>
    <xdr:pic>
      <xdr:nvPicPr>
        <xdr:cNvPr id="2427" name="Picture 379" descr="023"/>
        <xdr:cNvPicPr>
          <a:picLocks noChangeAspect="1" noChangeArrowheads="1"/>
        </xdr:cNvPicPr>
      </xdr:nvPicPr>
      <xdr:blipFill>
        <a:blip xmlns:r="http://schemas.openxmlformats.org/officeDocument/2006/relationships" r:embed="rId129" cstate="print"/>
        <a:srcRect/>
        <a:stretch>
          <a:fillRect/>
        </a:stretch>
      </xdr:blipFill>
      <xdr:spPr bwMode="auto">
        <a:xfrm>
          <a:off x="3810000" y="16802100"/>
          <a:ext cx="2543175" cy="1095375"/>
        </a:xfrm>
        <a:prstGeom prst="rect">
          <a:avLst/>
        </a:prstGeom>
        <a:noFill/>
      </xdr:spPr>
    </xdr:pic>
    <xdr:clientData/>
  </xdr:twoCellAnchor>
  <xdr:twoCellAnchor editAs="oneCell">
    <xdr:from>
      <xdr:col>2</xdr:col>
      <xdr:colOff>0</xdr:colOff>
      <xdr:row>33</xdr:row>
      <xdr:rowOff>142875</xdr:rowOff>
    </xdr:from>
    <xdr:to>
      <xdr:col>2</xdr:col>
      <xdr:colOff>2543175</xdr:colOff>
      <xdr:row>33</xdr:row>
      <xdr:rowOff>1533525</xdr:rowOff>
    </xdr:to>
    <xdr:pic>
      <xdr:nvPicPr>
        <xdr:cNvPr id="2428" name="Picture 380" descr="022"/>
        <xdr:cNvPicPr>
          <a:picLocks noChangeAspect="1" noChangeArrowheads="1"/>
        </xdr:cNvPicPr>
      </xdr:nvPicPr>
      <xdr:blipFill>
        <a:blip xmlns:r="http://schemas.openxmlformats.org/officeDocument/2006/relationships" r:embed="rId130" cstate="print"/>
        <a:srcRect/>
        <a:stretch>
          <a:fillRect/>
        </a:stretch>
      </xdr:blipFill>
      <xdr:spPr bwMode="auto">
        <a:xfrm>
          <a:off x="762000" y="16630650"/>
          <a:ext cx="2543175" cy="1390650"/>
        </a:xfrm>
        <a:prstGeom prst="rect">
          <a:avLst/>
        </a:prstGeom>
        <a:noFill/>
      </xdr:spPr>
    </xdr:pic>
    <xdr:clientData/>
  </xdr:twoCellAnchor>
  <xdr:twoCellAnchor editAs="oneCell">
    <xdr:from>
      <xdr:col>2</xdr:col>
      <xdr:colOff>9525</xdr:colOff>
      <xdr:row>29</xdr:row>
      <xdr:rowOff>200025</xdr:rowOff>
    </xdr:from>
    <xdr:to>
      <xdr:col>3</xdr:col>
      <xdr:colOff>0</xdr:colOff>
      <xdr:row>29</xdr:row>
      <xdr:rowOff>1476375</xdr:rowOff>
    </xdr:to>
    <xdr:pic>
      <xdr:nvPicPr>
        <xdr:cNvPr id="2429" name="Picture 381" descr="019"/>
        <xdr:cNvPicPr>
          <a:picLocks noChangeAspect="1" noChangeArrowheads="1"/>
        </xdr:cNvPicPr>
      </xdr:nvPicPr>
      <xdr:blipFill>
        <a:blip xmlns:r="http://schemas.openxmlformats.org/officeDocument/2006/relationships" r:embed="rId131" cstate="print"/>
        <a:srcRect/>
        <a:stretch>
          <a:fillRect/>
        </a:stretch>
      </xdr:blipFill>
      <xdr:spPr bwMode="auto">
        <a:xfrm>
          <a:off x="771525" y="14506575"/>
          <a:ext cx="2543175" cy="1276350"/>
        </a:xfrm>
        <a:prstGeom prst="rect">
          <a:avLst/>
        </a:prstGeom>
        <a:noFill/>
      </xdr:spPr>
    </xdr:pic>
    <xdr:clientData/>
  </xdr:twoCellAnchor>
  <xdr:twoCellAnchor editAs="oneCell">
    <xdr:from>
      <xdr:col>5</xdr:col>
      <xdr:colOff>0</xdr:colOff>
      <xdr:row>29</xdr:row>
      <xdr:rowOff>342900</xdr:rowOff>
    </xdr:from>
    <xdr:to>
      <xdr:col>6</xdr:col>
      <xdr:colOff>0</xdr:colOff>
      <xdr:row>29</xdr:row>
      <xdr:rowOff>1390650</xdr:rowOff>
    </xdr:to>
    <xdr:pic>
      <xdr:nvPicPr>
        <xdr:cNvPr id="2430" name="Picture 382" descr="020"/>
        <xdr:cNvPicPr>
          <a:picLocks noChangeAspect="1" noChangeArrowheads="1"/>
        </xdr:cNvPicPr>
      </xdr:nvPicPr>
      <xdr:blipFill>
        <a:blip xmlns:r="http://schemas.openxmlformats.org/officeDocument/2006/relationships" r:embed="rId132" cstate="print"/>
        <a:srcRect/>
        <a:stretch>
          <a:fillRect/>
        </a:stretch>
      </xdr:blipFill>
      <xdr:spPr bwMode="auto">
        <a:xfrm>
          <a:off x="3810000" y="14649450"/>
          <a:ext cx="2552700" cy="1047750"/>
        </a:xfrm>
        <a:prstGeom prst="rect">
          <a:avLst/>
        </a:prstGeom>
        <a:noFill/>
      </xdr:spPr>
    </xdr:pic>
    <xdr:clientData/>
  </xdr:twoCellAnchor>
  <xdr:twoCellAnchor editAs="oneCell">
    <xdr:from>
      <xdr:col>8</xdr:col>
      <xdr:colOff>0</xdr:colOff>
      <xdr:row>29</xdr:row>
      <xdr:rowOff>295275</xdr:rowOff>
    </xdr:from>
    <xdr:to>
      <xdr:col>8</xdr:col>
      <xdr:colOff>2543175</xdr:colOff>
      <xdr:row>29</xdr:row>
      <xdr:rowOff>1390650</xdr:rowOff>
    </xdr:to>
    <xdr:pic>
      <xdr:nvPicPr>
        <xdr:cNvPr id="2431" name="Picture 383" descr="021"/>
        <xdr:cNvPicPr>
          <a:picLocks noChangeAspect="1" noChangeArrowheads="1"/>
        </xdr:cNvPicPr>
      </xdr:nvPicPr>
      <xdr:blipFill>
        <a:blip xmlns:r="http://schemas.openxmlformats.org/officeDocument/2006/relationships" r:embed="rId133" cstate="print"/>
        <a:srcRect/>
        <a:stretch>
          <a:fillRect/>
        </a:stretch>
      </xdr:blipFill>
      <xdr:spPr bwMode="auto">
        <a:xfrm>
          <a:off x="6858000" y="14601825"/>
          <a:ext cx="2543175" cy="1095375"/>
        </a:xfrm>
        <a:prstGeom prst="rect">
          <a:avLst/>
        </a:prstGeom>
        <a:noFill/>
      </xdr:spPr>
    </xdr:pic>
    <xdr:clientData/>
  </xdr:twoCellAnchor>
  <xdr:twoCellAnchor editAs="oneCell">
    <xdr:from>
      <xdr:col>2</xdr:col>
      <xdr:colOff>0</xdr:colOff>
      <xdr:row>25</xdr:row>
      <xdr:rowOff>323850</xdr:rowOff>
    </xdr:from>
    <xdr:to>
      <xdr:col>2</xdr:col>
      <xdr:colOff>2543175</xdr:colOff>
      <xdr:row>25</xdr:row>
      <xdr:rowOff>1419225</xdr:rowOff>
    </xdr:to>
    <xdr:pic>
      <xdr:nvPicPr>
        <xdr:cNvPr id="2432" name="Picture 384" descr="016"/>
        <xdr:cNvPicPr>
          <a:picLocks noChangeAspect="1" noChangeArrowheads="1"/>
        </xdr:cNvPicPr>
      </xdr:nvPicPr>
      <xdr:blipFill>
        <a:blip xmlns:r="http://schemas.openxmlformats.org/officeDocument/2006/relationships" r:embed="rId134" cstate="print"/>
        <a:srcRect/>
        <a:stretch>
          <a:fillRect/>
        </a:stretch>
      </xdr:blipFill>
      <xdr:spPr bwMode="auto">
        <a:xfrm>
          <a:off x="762000" y="12449175"/>
          <a:ext cx="2543175" cy="1095375"/>
        </a:xfrm>
        <a:prstGeom prst="rect">
          <a:avLst/>
        </a:prstGeom>
        <a:noFill/>
      </xdr:spPr>
    </xdr:pic>
    <xdr:clientData/>
  </xdr:twoCellAnchor>
  <xdr:twoCellAnchor editAs="oneCell">
    <xdr:from>
      <xdr:col>5</xdr:col>
      <xdr:colOff>0</xdr:colOff>
      <xdr:row>25</xdr:row>
      <xdr:rowOff>161925</xdr:rowOff>
    </xdr:from>
    <xdr:to>
      <xdr:col>6</xdr:col>
      <xdr:colOff>0</xdr:colOff>
      <xdr:row>25</xdr:row>
      <xdr:rowOff>1552575</xdr:rowOff>
    </xdr:to>
    <xdr:pic>
      <xdr:nvPicPr>
        <xdr:cNvPr id="2433" name="Picture 385" descr="017"/>
        <xdr:cNvPicPr>
          <a:picLocks noChangeAspect="1" noChangeArrowheads="1"/>
        </xdr:cNvPicPr>
      </xdr:nvPicPr>
      <xdr:blipFill>
        <a:blip xmlns:r="http://schemas.openxmlformats.org/officeDocument/2006/relationships" r:embed="rId135" cstate="print"/>
        <a:srcRect/>
        <a:stretch>
          <a:fillRect/>
        </a:stretch>
      </xdr:blipFill>
      <xdr:spPr bwMode="auto">
        <a:xfrm>
          <a:off x="3810000" y="12287250"/>
          <a:ext cx="2552700" cy="1390650"/>
        </a:xfrm>
        <a:prstGeom prst="rect">
          <a:avLst/>
        </a:prstGeom>
        <a:noFill/>
      </xdr:spPr>
    </xdr:pic>
    <xdr:clientData/>
  </xdr:twoCellAnchor>
  <xdr:twoCellAnchor editAs="oneCell">
    <xdr:from>
      <xdr:col>8</xdr:col>
      <xdr:colOff>9525</xdr:colOff>
      <xdr:row>25</xdr:row>
      <xdr:rowOff>295275</xdr:rowOff>
    </xdr:from>
    <xdr:to>
      <xdr:col>9</xdr:col>
      <xdr:colOff>0</xdr:colOff>
      <xdr:row>25</xdr:row>
      <xdr:rowOff>1390650</xdr:rowOff>
    </xdr:to>
    <xdr:pic>
      <xdr:nvPicPr>
        <xdr:cNvPr id="2434" name="Picture 386" descr="018"/>
        <xdr:cNvPicPr>
          <a:picLocks noChangeAspect="1" noChangeArrowheads="1"/>
        </xdr:cNvPicPr>
      </xdr:nvPicPr>
      <xdr:blipFill>
        <a:blip xmlns:r="http://schemas.openxmlformats.org/officeDocument/2006/relationships" r:embed="rId136" cstate="print"/>
        <a:srcRect/>
        <a:stretch>
          <a:fillRect/>
        </a:stretch>
      </xdr:blipFill>
      <xdr:spPr bwMode="auto">
        <a:xfrm>
          <a:off x="6867525" y="12420600"/>
          <a:ext cx="2543175" cy="1095375"/>
        </a:xfrm>
        <a:prstGeom prst="rect">
          <a:avLst/>
        </a:prstGeom>
        <a:noFill/>
      </xdr:spPr>
    </xdr:pic>
    <xdr:clientData/>
  </xdr:twoCellAnchor>
  <xdr:twoCellAnchor editAs="oneCell">
    <xdr:from>
      <xdr:col>8</xdr:col>
      <xdr:colOff>9525</xdr:colOff>
      <xdr:row>21</xdr:row>
      <xdr:rowOff>152400</xdr:rowOff>
    </xdr:from>
    <xdr:to>
      <xdr:col>9</xdr:col>
      <xdr:colOff>0</xdr:colOff>
      <xdr:row>21</xdr:row>
      <xdr:rowOff>1543050</xdr:rowOff>
    </xdr:to>
    <xdr:pic>
      <xdr:nvPicPr>
        <xdr:cNvPr id="2435" name="Picture 387" descr="015"/>
        <xdr:cNvPicPr>
          <a:picLocks noChangeAspect="1" noChangeArrowheads="1"/>
        </xdr:cNvPicPr>
      </xdr:nvPicPr>
      <xdr:blipFill>
        <a:blip xmlns:r="http://schemas.openxmlformats.org/officeDocument/2006/relationships" r:embed="rId137" cstate="print"/>
        <a:srcRect/>
        <a:stretch>
          <a:fillRect/>
        </a:stretch>
      </xdr:blipFill>
      <xdr:spPr bwMode="auto">
        <a:xfrm>
          <a:off x="6867525" y="10096500"/>
          <a:ext cx="2543175" cy="1390650"/>
        </a:xfrm>
        <a:prstGeom prst="rect">
          <a:avLst/>
        </a:prstGeom>
        <a:noFill/>
      </xdr:spPr>
    </xdr:pic>
    <xdr:clientData/>
  </xdr:twoCellAnchor>
  <xdr:twoCellAnchor editAs="oneCell">
    <xdr:from>
      <xdr:col>5</xdr:col>
      <xdr:colOff>0</xdr:colOff>
      <xdr:row>21</xdr:row>
      <xdr:rowOff>28575</xdr:rowOff>
    </xdr:from>
    <xdr:to>
      <xdr:col>5</xdr:col>
      <xdr:colOff>2543175</xdr:colOff>
      <xdr:row>21</xdr:row>
      <xdr:rowOff>1657350</xdr:rowOff>
    </xdr:to>
    <xdr:pic>
      <xdr:nvPicPr>
        <xdr:cNvPr id="2436" name="Picture 388" descr="014"/>
        <xdr:cNvPicPr>
          <a:picLocks noChangeAspect="1" noChangeArrowheads="1"/>
        </xdr:cNvPicPr>
      </xdr:nvPicPr>
      <xdr:blipFill>
        <a:blip xmlns:r="http://schemas.openxmlformats.org/officeDocument/2006/relationships" r:embed="rId138" cstate="print"/>
        <a:srcRect/>
        <a:stretch>
          <a:fillRect/>
        </a:stretch>
      </xdr:blipFill>
      <xdr:spPr bwMode="auto">
        <a:xfrm>
          <a:off x="3810000" y="9972675"/>
          <a:ext cx="2543175" cy="1628775"/>
        </a:xfrm>
        <a:prstGeom prst="rect">
          <a:avLst/>
        </a:prstGeom>
        <a:noFill/>
      </xdr:spPr>
    </xdr:pic>
    <xdr:clientData/>
  </xdr:twoCellAnchor>
  <xdr:twoCellAnchor editAs="oneCell">
    <xdr:from>
      <xdr:col>2</xdr:col>
      <xdr:colOff>9525</xdr:colOff>
      <xdr:row>21</xdr:row>
      <xdr:rowOff>171450</xdr:rowOff>
    </xdr:from>
    <xdr:to>
      <xdr:col>3</xdr:col>
      <xdr:colOff>0</xdr:colOff>
      <xdr:row>21</xdr:row>
      <xdr:rowOff>1504950</xdr:rowOff>
    </xdr:to>
    <xdr:pic>
      <xdr:nvPicPr>
        <xdr:cNvPr id="2437" name="Picture 389" descr="013"/>
        <xdr:cNvPicPr>
          <a:picLocks noChangeAspect="1" noChangeArrowheads="1"/>
        </xdr:cNvPicPr>
      </xdr:nvPicPr>
      <xdr:blipFill>
        <a:blip xmlns:r="http://schemas.openxmlformats.org/officeDocument/2006/relationships" r:embed="rId139" cstate="print"/>
        <a:srcRect/>
        <a:stretch>
          <a:fillRect/>
        </a:stretch>
      </xdr:blipFill>
      <xdr:spPr bwMode="auto">
        <a:xfrm>
          <a:off x="771525" y="10115550"/>
          <a:ext cx="2543175" cy="1333500"/>
        </a:xfrm>
        <a:prstGeom prst="rect">
          <a:avLst/>
        </a:prstGeom>
        <a:noFill/>
      </xdr:spPr>
    </xdr:pic>
    <xdr:clientData/>
  </xdr:twoCellAnchor>
  <xdr:twoCellAnchor editAs="oneCell">
    <xdr:from>
      <xdr:col>8</xdr:col>
      <xdr:colOff>0</xdr:colOff>
      <xdr:row>17</xdr:row>
      <xdr:rowOff>304800</xdr:rowOff>
    </xdr:from>
    <xdr:to>
      <xdr:col>9</xdr:col>
      <xdr:colOff>0</xdr:colOff>
      <xdr:row>17</xdr:row>
      <xdr:rowOff>1409700</xdr:rowOff>
    </xdr:to>
    <xdr:pic>
      <xdr:nvPicPr>
        <xdr:cNvPr id="2438" name="Picture 390" descr="012"/>
        <xdr:cNvPicPr>
          <a:picLocks noChangeAspect="1" noChangeArrowheads="1"/>
        </xdr:cNvPicPr>
      </xdr:nvPicPr>
      <xdr:blipFill>
        <a:blip xmlns:r="http://schemas.openxmlformats.org/officeDocument/2006/relationships" r:embed="rId140" cstate="print"/>
        <a:srcRect/>
        <a:stretch>
          <a:fillRect/>
        </a:stretch>
      </xdr:blipFill>
      <xdr:spPr bwMode="auto">
        <a:xfrm>
          <a:off x="6858000" y="8067675"/>
          <a:ext cx="2552700" cy="1104900"/>
        </a:xfrm>
        <a:prstGeom prst="rect">
          <a:avLst/>
        </a:prstGeom>
        <a:noFill/>
      </xdr:spPr>
    </xdr:pic>
    <xdr:clientData/>
  </xdr:twoCellAnchor>
  <xdr:twoCellAnchor editAs="oneCell">
    <xdr:from>
      <xdr:col>5</xdr:col>
      <xdr:colOff>0</xdr:colOff>
      <xdr:row>17</xdr:row>
      <xdr:rowOff>285750</xdr:rowOff>
    </xdr:from>
    <xdr:to>
      <xdr:col>6</xdr:col>
      <xdr:colOff>0</xdr:colOff>
      <xdr:row>17</xdr:row>
      <xdr:rowOff>1390650</xdr:rowOff>
    </xdr:to>
    <xdr:pic>
      <xdr:nvPicPr>
        <xdr:cNvPr id="2439" name="Picture 391" descr="011"/>
        <xdr:cNvPicPr>
          <a:picLocks noChangeAspect="1" noChangeArrowheads="1"/>
        </xdr:cNvPicPr>
      </xdr:nvPicPr>
      <xdr:blipFill>
        <a:blip xmlns:r="http://schemas.openxmlformats.org/officeDocument/2006/relationships" r:embed="rId141" cstate="print"/>
        <a:srcRect/>
        <a:stretch>
          <a:fillRect/>
        </a:stretch>
      </xdr:blipFill>
      <xdr:spPr bwMode="auto">
        <a:xfrm>
          <a:off x="3810000" y="8048625"/>
          <a:ext cx="2552700" cy="1104900"/>
        </a:xfrm>
        <a:prstGeom prst="rect">
          <a:avLst/>
        </a:prstGeom>
        <a:noFill/>
      </xdr:spPr>
    </xdr:pic>
    <xdr:clientData/>
  </xdr:twoCellAnchor>
  <xdr:twoCellAnchor editAs="oneCell">
    <xdr:from>
      <xdr:col>2</xdr:col>
      <xdr:colOff>0</xdr:colOff>
      <xdr:row>17</xdr:row>
      <xdr:rowOff>142875</xdr:rowOff>
    </xdr:from>
    <xdr:to>
      <xdr:col>3</xdr:col>
      <xdr:colOff>0</xdr:colOff>
      <xdr:row>17</xdr:row>
      <xdr:rowOff>1533525</xdr:rowOff>
    </xdr:to>
    <xdr:pic>
      <xdr:nvPicPr>
        <xdr:cNvPr id="2440" name="Picture 392" descr="010"/>
        <xdr:cNvPicPr>
          <a:picLocks noChangeAspect="1" noChangeArrowheads="1"/>
        </xdr:cNvPicPr>
      </xdr:nvPicPr>
      <xdr:blipFill>
        <a:blip xmlns:r="http://schemas.openxmlformats.org/officeDocument/2006/relationships" r:embed="rId142" cstate="print"/>
        <a:srcRect/>
        <a:stretch>
          <a:fillRect/>
        </a:stretch>
      </xdr:blipFill>
      <xdr:spPr bwMode="auto">
        <a:xfrm>
          <a:off x="762000" y="7905750"/>
          <a:ext cx="2552700" cy="1390650"/>
        </a:xfrm>
        <a:prstGeom prst="rect">
          <a:avLst/>
        </a:prstGeom>
        <a:noFill/>
      </xdr:spPr>
    </xdr:pic>
    <xdr:clientData/>
  </xdr:twoCellAnchor>
  <xdr:twoCellAnchor editAs="oneCell">
    <xdr:from>
      <xdr:col>8</xdr:col>
      <xdr:colOff>0</xdr:colOff>
      <xdr:row>13</xdr:row>
      <xdr:rowOff>295275</xdr:rowOff>
    </xdr:from>
    <xdr:to>
      <xdr:col>9</xdr:col>
      <xdr:colOff>0</xdr:colOff>
      <xdr:row>13</xdr:row>
      <xdr:rowOff>1400175</xdr:rowOff>
    </xdr:to>
    <xdr:pic>
      <xdr:nvPicPr>
        <xdr:cNvPr id="2441" name="Picture 393" descr="009"/>
        <xdr:cNvPicPr>
          <a:picLocks noChangeAspect="1" noChangeArrowheads="1"/>
        </xdr:cNvPicPr>
      </xdr:nvPicPr>
      <xdr:blipFill>
        <a:blip xmlns:r="http://schemas.openxmlformats.org/officeDocument/2006/relationships" r:embed="rId143" cstate="print"/>
        <a:srcRect/>
        <a:stretch>
          <a:fillRect/>
        </a:stretch>
      </xdr:blipFill>
      <xdr:spPr bwMode="auto">
        <a:xfrm>
          <a:off x="6858000" y="5876925"/>
          <a:ext cx="2552700" cy="1104900"/>
        </a:xfrm>
        <a:prstGeom prst="rect">
          <a:avLst/>
        </a:prstGeom>
        <a:noFill/>
      </xdr:spPr>
    </xdr:pic>
    <xdr:clientData/>
  </xdr:twoCellAnchor>
  <xdr:twoCellAnchor editAs="oneCell">
    <xdr:from>
      <xdr:col>5</xdr:col>
      <xdr:colOff>0</xdr:colOff>
      <xdr:row>13</xdr:row>
      <xdr:rowOff>314325</xdr:rowOff>
    </xdr:from>
    <xdr:to>
      <xdr:col>6</xdr:col>
      <xdr:colOff>0</xdr:colOff>
      <xdr:row>13</xdr:row>
      <xdr:rowOff>1419225</xdr:rowOff>
    </xdr:to>
    <xdr:pic>
      <xdr:nvPicPr>
        <xdr:cNvPr id="2442" name="Picture 394" descr="008"/>
        <xdr:cNvPicPr>
          <a:picLocks noChangeAspect="1" noChangeArrowheads="1"/>
        </xdr:cNvPicPr>
      </xdr:nvPicPr>
      <xdr:blipFill>
        <a:blip xmlns:r="http://schemas.openxmlformats.org/officeDocument/2006/relationships" r:embed="rId144" cstate="print"/>
        <a:srcRect/>
        <a:stretch>
          <a:fillRect/>
        </a:stretch>
      </xdr:blipFill>
      <xdr:spPr bwMode="auto">
        <a:xfrm>
          <a:off x="3810000" y="5895975"/>
          <a:ext cx="2552700" cy="1104900"/>
        </a:xfrm>
        <a:prstGeom prst="rect">
          <a:avLst/>
        </a:prstGeom>
        <a:noFill/>
      </xdr:spPr>
    </xdr:pic>
    <xdr:clientData/>
  </xdr:twoCellAnchor>
  <xdr:twoCellAnchor editAs="oneCell">
    <xdr:from>
      <xdr:col>2</xdr:col>
      <xdr:colOff>0</xdr:colOff>
      <xdr:row>13</xdr:row>
      <xdr:rowOff>152400</xdr:rowOff>
    </xdr:from>
    <xdr:to>
      <xdr:col>2</xdr:col>
      <xdr:colOff>2543175</xdr:colOff>
      <xdr:row>13</xdr:row>
      <xdr:rowOff>1543050</xdr:rowOff>
    </xdr:to>
    <xdr:pic>
      <xdr:nvPicPr>
        <xdr:cNvPr id="2443" name="Picture 395" descr="007"/>
        <xdr:cNvPicPr>
          <a:picLocks noChangeAspect="1" noChangeArrowheads="1"/>
        </xdr:cNvPicPr>
      </xdr:nvPicPr>
      <xdr:blipFill>
        <a:blip xmlns:r="http://schemas.openxmlformats.org/officeDocument/2006/relationships" r:embed="rId145" cstate="print"/>
        <a:srcRect/>
        <a:stretch>
          <a:fillRect/>
        </a:stretch>
      </xdr:blipFill>
      <xdr:spPr bwMode="auto">
        <a:xfrm>
          <a:off x="762000" y="5734050"/>
          <a:ext cx="2543175" cy="1390650"/>
        </a:xfrm>
        <a:prstGeom prst="rect">
          <a:avLst/>
        </a:prstGeom>
        <a:noFill/>
      </xdr:spPr>
    </xdr:pic>
    <xdr:clientData/>
  </xdr:twoCellAnchor>
  <xdr:twoCellAnchor editAs="oneCell">
    <xdr:from>
      <xdr:col>8</xdr:col>
      <xdr:colOff>9525</xdr:colOff>
      <xdr:row>9</xdr:row>
      <xdr:rowOff>142875</xdr:rowOff>
    </xdr:from>
    <xdr:to>
      <xdr:col>9</xdr:col>
      <xdr:colOff>0</xdr:colOff>
      <xdr:row>9</xdr:row>
      <xdr:rowOff>1533525</xdr:rowOff>
    </xdr:to>
    <xdr:pic>
      <xdr:nvPicPr>
        <xdr:cNvPr id="2444" name="Picture 396" descr="006"/>
        <xdr:cNvPicPr>
          <a:picLocks noChangeAspect="1" noChangeArrowheads="1"/>
        </xdr:cNvPicPr>
      </xdr:nvPicPr>
      <xdr:blipFill>
        <a:blip xmlns:r="http://schemas.openxmlformats.org/officeDocument/2006/relationships" r:embed="rId146" cstate="print"/>
        <a:srcRect/>
        <a:stretch>
          <a:fillRect/>
        </a:stretch>
      </xdr:blipFill>
      <xdr:spPr bwMode="auto">
        <a:xfrm>
          <a:off x="6867525" y="3543300"/>
          <a:ext cx="2543175" cy="1390650"/>
        </a:xfrm>
        <a:prstGeom prst="rect">
          <a:avLst/>
        </a:prstGeom>
        <a:noFill/>
      </xdr:spPr>
    </xdr:pic>
    <xdr:clientData/>
  </xdr:twoCellAnchor>
  <xdr:twoCellAnchor editAs="oneCell">
    <xdr:from>
      <xdr:col>5</xdr:col>
      <xdr:colOff>9525</xdr:colOff>
      <xdr:row>9</xdr:row>
      <xdr:rowOff>133350</xdr:rowOff>
    </xdr:from>
    <xdr:to>
      <xdr:col>6</xdr:col>
      <xdr:colOff>0</xdr:colOff>
      <xdr:row>9</xdr:row>
      <xdr:rowOff>1581150</xdr:rowOff>
    </xdr:to>
    <xdr:pic>
      <xdr:nvPicPr>
        <xdr:cNvPr id="2445" name="Picture 397" descr="005"/>
        <xdr:cNvPicPr>
          <a:picLocks noChangeAspect="1" noChangeArrowheads="1"/>
        </xdr:cNvPicPr>
      </xdr:nvPicPr>
      <xdr:blipFill>
        <a:blip xmlns:r="http://schemas.openxmlformats.org/officeDocument/2006/relationships" r:embed="rId147" cstate="print"/>
        <a:srcRect/>
        <a:stretch>
          <a:fillRect/>
        </a:stretch>
      </xdr:blipFill>
      <xdr:spPr bwMode="auto">
        <a:xfrm>
          <a:off x="3819525" y="3533775"/>
          <a:ext cx="2543175" cy="1447800"/>
        </a:xfrm>
        <a:prstGeom prst="rect">
          <a:avLst/>
        </a:prstGeom>
        <a:noFill/>
      </xdr:spPr>
    </xdr:pic>
    <xdr:clientData/>
  </xdr:twoCellAnchor>
  <xdr:twoCellAnchor editAs="oneCell">
    <xdr:from>
      <xdr:col>2</xdr:col>
      <xdr:colOff>0</xdr:colOff>
      <xdr:row>9</xdr:row>
      <xdr:rowOff>323850</xdr:rowOff>
    </xdr:from>
    <xdr:to>
      <xdr:col>3</xdr:col>
      <xdr:colOff>0</xdr:colOff>
      <xdr:row>9</xdr:row>
      <xdr:rowOff>1371600</xdr:rowOff>
    </xdr:to>
    <xdr:pic>
      <xdr:nvPicPr>
        <xdr:cNvPr id="2446" name="Picture 398" descr="004"/>
        <xdr:cNvPicPr>
          <a:picLocks noChangeAspect="1" noChangeArrowheads="1"/>
        </xdr:cNvPicPr>
      </xdr:nvPicPr>
      <xdr:blipFill>
        <a:blip xmlns:r="http://schemas.openxmlformats.org/officeDocument/2006/relationships" r:embed="rId148" cstate="print"/>
        <a:srcRect/>
        <a:stretch>
          <a:fillRect/>
        </a:stretch>
      </xdr:blipFill>
      <xdr:spPr bwMode="auto">
        <a:xfrm>
          <a:off x="762000" y="3724275"/>
          <a:ext cx="2552700" cy="1047750"/>
        </a:xfrm>
        <a:prstGeom prst="rect">
          <a:avLst/>
        </a:prstGeom>
        <a:noFill/>
      </xdr:spPr>
    </xdr:pic>
    <xdr:clientData/>
  </xdr:twoCellAnchor>
  <xdr:twoCellAnchor editAs="oneCell">
    <xdr:from>
      <xdr:col>8</xdr:col>
      <xdr:colOff>0</xdr:colOff>
      <xdr:row>5</xdr:row>
      <xdr:rowOff>133350</xdr:rowOff>
    </xdr:from>
    <xdr:to>
      <xdr:col>9</xdr:col>
      <xdr:colOff>0</xdr:colOff>
      <xdr:row>5</xdr:row>
      <xdr:rowOff>1543050</xdr:rowOff>
    </xdr:to>
    <xdr:pic>
      <xdr:nvPicPr>
        <xdr:cNvPr id="2447" name="Picture 399" descr="003"/>
        <xdr:cNvPicPr>
          <a:picLocks noChangeAspect="1" noChangeArrowheads="1"/>
        </xdr:cNvPicPr>
      </xdr:nvPicPr>
      <xdr:blipFill>
        <a:blip xmlns:r="http://schemas.openxmlformats.org/officeDocument/2006/relationships" r:embed="rId149" cstate="print"/>
        <a:srcRect/>
        <a:stretch>
          <a:fillRect/>
        </a:stretch>
      </xdr:blipFill>
      <xdr:spPr bwMode="auto">
        <a:xfrm>
          <a:off x="6858000" y="1352550"/>
          <a:ext cx="2552700" cy="1409700"/>
        </a:xfrm>
        <a:prstGeom prst="rect">
          <a:avLst/>
        </a:prstGeom>
        <a:noFill/>
      </xdr:spPr>
    </xdr:pic>
    <xdr:clientData/>
  </xdr:twoCellAnchor>
  <xdr:twoCellAnchor editAs="oneCell">
    <xdr:from>
      <xdr:col>5</xdr:col>
      <xdr:colOff>0</xdr:colOff>
      <xdr:row>5</xdr:row>
      <xdr:rowOff>266700</xdr:rowOff>
    </xdr:from>
    <xdr:to>
      <xdr:col>5</xdr:col>
      <xdr:colOff>2543175</xdr:colOff>
      <xdr:row>5</xdr:row>
      <xdr:rowOff>1419225</xdr:rowOff>
    </xdr:to>
    <xdr:pic>
      <xdr:nvPicPr>
        <xdr:cNvPr id="2448" name="Picture 400" descr="002"/>
        <xdr:cNvPicPr>
          <a:picLocks noChangeAspect="1" noChangeArrowheads="1"/>
        </xdr:cNvPicPr>
      </xdr:nvPicPr>
      <xdr:blipFill>
        <a:blip xmlns:r="http://schemas.openxmlformats.org/officeDocument/2006/relationships" r:embed="rId150" cstate="print"/>
        <a:srcRect/>
        <a:stretch>
          <a:fillRect/>
        </a:stretch>
      </xdr:blipFill>
      <xdr:spPr bwMode="auto">
        <a:xfrm>
          <a:off x="3810000" y="1485900"/>
          <a:ext cx="2543175" cy="1152525"/>
        </a:xfrm>
        <a:prstGeom prst="rect">
          <a:avLst/>
        </a:prstGeom>
        <a:noFill/>
      </xdr:spPr>
    </xdr:pic>
    <xdr:clientData/>
  </xdr:twoCellAnchor>
  <xdr:twoCellAnchor editAs="oneCell">
    <xdr:from>
      <xdr:col>2</xdr:col>
      <xdr:colOff>0</xdr:colOff>
      <xdr:row>5</xdr:row>
      <xdr:rowOff>180975</xdr:rowOff>
    </xdr:from>
    <xdr:to>
      <xdr:col>3</xdr:col>
      <xdr:colOff>0</xdr:colOff>
      <xdr:row>5</xdr:row>
      <xdr:rowOff>1514475</xdr:rowOff>
    </xdr:to>
    <xdr:pic>
      <xdr:nvPicPr>
        <xdr:cNvPr id="2449" name="Picture 401" descr="001"/>
        <xdr:cNvPicPr>
          <a:picLocks noChangeAspect="1" noChangeArrowheads="1"/>
        </xdr:cNvPicPr>
      </xdr:nvPicPr>
      <xdr:blipFill>
        <a:blip xmlns:r="http://schemas.openxmlformats.org/officeDocument/2006/relationships" r:embed="rId151" cstate="print"/>
        <a:srcRect/>
        <a:stretch>
          <a:fillRect/>
        </a:stretch>
      </xdr:blipFill>
      <xdr:spPr bwMode="auto">
        <a:xfrm>
          <a:off x="762000" y="1400175"/>
          <a:ext cx="2552700" cy="1333500"/>
        </a:xfrm>
        <a:prstGeom prst="rect">
          <a:avLst/>
        </a:prstGeom>
        <a:noFill/>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Tabelle3">
    <tabColor indexed="43"/>
  </sheetPr>
  <dimension ref="B1:D19"/>
  <sheetViews>
    <sheetView showGridLines="0" showRowColHeaders="0" workbookViewId="0"/>
  </sheetViews>
  <sheetFormatPr baseColWidth="10" defaultRowHeight="12.75"/>
  <cols>
    <col min="1" max="1" width="11.42578125" style="13"/>
    <col min="2" max="2" width="15.85546875" style="13" customWidth="1"/>
    <col min="3" max="3" width="71.28515625" style="13" customWidth="1"/>
    <col min="4" max="4" width="17" style="13" customWidth="1"/>
    <col min="5" max="16384" width="11.42578125" style="13"/>
  </cols>
  <sheetData>
    <row r="1" spans="2:4" ht="19.5" customHeight="1" thickBot="1"/>
    <row r="2" spans="2:4" ht="45.75" thickTop="1">
      <c r="B2" s="45"/>
      <c r="C2" s="46" t="s">
        <v>6</v>
      </c>
      <c r="D2" s="47"/>
    </row>
    <row r="3" spans="2:4" ht="16.5" customHeight="1">
      <c r="B3" s="48"/>
      <c r="C3" s="7"/>
      <c r="D3" s="49"/>
    </row>
    <row r="4" spans="2:4">
      <c r="B4" s="48"/>
      <c r="C4" s="7"/>
      <c r="D4" s="49"/>
    </row>
    <row r="5" spans="2:4">
      <c r="B5" s="48"/>
      <c r="C5" s="7"/>
      <c r="D5" s="49"/>
    </row>
    <row r="6" spans="2:4">
      <c r="B6" s="48"/>
      <c r="C6" s="7"/>
      <c r="D6" s="49"/>
    </row>
    <row r="7" spans="2:4">
      <c r="B7" s="48"/>
      <c r="C7" s="7"/>
      <c r="D7" s="49"/>
    </row>
    <row r="8" spans="2:4">
      <c r="B8" s="48"/>
      <c r="C8" s="7"/>
      <c r="D8" s="49"/>
    </row>
    <row r="9" spans="2:4">
      <c r="B9" s="48"/>
      <c r="C9" s="7"/>
      <c r="D9" s="49"/>
    </row>
    <row r="10" spans="2:4">
      <c r="B10" s="48"/>
      <c r="C10" s="7"/>
      <c r="D10" s="49"/>
    </row>
    <row r="11" spans="2:4" ht="13.5" thickBot="1">
      <c r="B11" s="48"/>
      <c r="C11" s="7"/>
      <c r="D11" s="49"/>
    </row>
    <row r="12" spans="2:4" ht="84.75" customHeight="1" thickBot="1">
      <c r="B12" s="48"/>
      <c r="C12" s="43" t="s">
        <v>4</v>
      </c>
      <c r="D12" s="49"/>
    </row>
    <row r="13" spans="2:4" ht="13.5" thickBot="1">
      <c r="B13" s="48"/>
      <c r="C13" s="7"/>
      <c r="D13" s="49"/>
    </row>
    <row r="14" spans="2:4" ht="159" customHeight="1" thickBot="1">
      <c r="B14" s="48"/>
      <c r="C14" s="44" t="s">
        <v>5</v>
      </c>
      <c r="D14" s="49"/>
    </row>
    <row r="15" spans="2:4" ht="21.75" customHeight="1">
      <c r="B15" s="48"/>
      <c r="C15" s="7"/>
      <c r="D15" s="49"/>
    </row>
    <row r="16" spans="2:4">
      <c r="B16" s="48"/>
      <c r="C16" s="7"/>
      <c r="D16" s="49"/>
    </row>
    <row r="17" spans="2:4" ht="13.5" thickBot="1">
      <c r="B17" s="50"/>
      <c r="C17" s="51"/>
      <c r="D17" s="52"/>
    </row>
    <row r="18" spans="2:4" ht="13.5" thickTop="1">
      <c r="C18" s="53" t="s">
        <v>7</v>
      </c>
    </row>
    <row r="19" spans="2:4">
      <c r="C19" s="58">
        <v>38518</v>
      </c>
    </row>
  </sheetData>
  <sheetProtection password="977B" sheet="1" objects="1" scenarios="1" selectLockedCells="1"/>
  <customSheetViews>
    <customSheetView guid="{A99387A5-D3DF-4B96-A68F-559FC9645B37}" showRuler="0">
      <selection activeCell="D6" sqref="D6"/>
      <pageMargins left="0.78740157499999996" right="0.78740157499999996" top="0.984251969" bottom="0.984251969" header="0.4921259845" footer="0.4921259845"/>
      <headerFooter alignWithMargins="0"/>
    </customSheetView>
  </customSheetViews>
  <phoneticPr fontId="1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Tabelle1" enableFormatConditionsCalculation="0">
    <tabColor indexed="57"/>
  </sheetPr>
  <dimension ref="A1:K206"/>
  <sheetViews>
    <sheetView showGridLines="0" tabSelected="1" zoomScaleNormal="100" workbookViewId="0">
      <pane ySplit="4" topLeftCell="A161" activePane="bottomLeft" state="frozen"/>
      <selection activeCell="D22" sqref="D22"/>
      <selection pane="bottomLeft" activeCell="I200" sqref="I200"/>
    </sheetView>
  </sheetViews>
  <sheetFormatPr baseColWidth="10" defaultRowHeight="12.75"/>
  <cols>
    <col min="1" max="1" width="5.7109375" style="4" customWidth="1"/>
    <col min="2" max="2" width="5.7109375" style="5" customWidth="1"/>
    <col min="3" max="3" width="38.28515625" style="4" customWidth="1"/>
    <col min="4" max="4" width="1.7109375" style="6" customWidth="1"/>
    <col min="5" max="5" width="5.7109375" style="5" customWidth="1"/>
    <col min="6" max="6" width="38.28515625" style="4" customWidth="1"/>
    <col min="7" max="7" width="1.7109375" style="6" customWidth="1"/>
    <col min="8" max="8" width="5.7109375" style="5" customWidth="1"/>
    <col min="9" max="9" width="38.28515625" style="4" customWidth="1"/>
    <col min="10" max="10" width="5.7109375" style="6" customWidth="1"/>
    <col min="11" max="16384" width="11.42578125" style="4"/>
  </cols>
  <sheetData>
    <row r="1" spans="1:11" s="1" customFormat="1" ht="45">
      <c r="A1" s="12"/>
      <c r="B1" s="17"/>
      <c r="C1" s="55" t="s">
        <v>6</v>
      </c>
      <c r="D1" s="18"/>
      <c r="E1" s="19"/>
      <c r="F1" s="34" t="s">
        <v>1</v>
      </c>
      <c r="G1" s="18"/>
      <c r="H1" s="41">
        <f>SUM(H2:H4)</f>
        <v>149</v>
      </c>
      <c r="I1" s="35"/>
      <c r="J1" s="18"/>
      <c r="K1" s="11"/>
    </row>
    <row r="2" spans="1:11" s="1" customFormat="1">
      <c r="A2" s="12"/>
      <c r="B2" s="20"/>
      <c r="C2" s="21"/>
      <c r="D2" s="22"/>
      <c r="E2" s="23"/>
      <c r="F2" s="36" t="s">
        <v>0</v>
      </c>
      <c r="G2" s="22"/>
      <c r="H2" s="23">
        <f>COUNTIF($D:$D,0)+COUNTIF($G:$G,0)+COUNTIF($J:$J,0)</f>
        <v>149</v>
      </c>
      <c r="I2" s="2"/>
      <c r="J2" s="22"/>
      <c r="K2" s="11"/>
    </row>
    <row r="3" spans="1:11" s="1" customFormat="1">
      <c r="A3" s="12"/>
      <c r="B3" s="24"/>
      <c r="C3" s="21"/>
      <c r="D3" s="25"/>
      <c r="E3" s="26"/>
      <c r="F3" s="36" t="s">
        <v>2</v>
      </c>
      <c r="G3" s="25"/>
      <c r="H3" s="26">
        <f>COUNTIF($D:$D,1)+COUNTIF($G:$G,1)+COUNTIF($J:$J,1)</f>
        <v>0</v>
      </c>
      <c r="I3" s="37"/>
      <c r="J3" s="25"/>
      <c r="K3" s="11"/>
    </row>
    <row r="4" spans="1:11" s="33" customFormat="1">
      <c r="A4" s="31"/>
      <c r="B4" s="27"/>
      <c r="C4" s="28"/>
      <c r="D4" s="29"/>
      <c r="E4" s="30"/>
      <c r="F4" s="38" t="s">
        <v>3</v>
      </c>
      <c r="G4" s="29"/>
      <c r="H4" s="30">
        <f>COUNTIF($D:$D,2)+COUNTIF($G:$G,2)+COUNTIF($J:$J,2)</f>
        <v>0</v>
      </c>
      <c r="I4" s="39"/>
      <c r="J4" s="40"/>
      <c r="K4" s="32"/>
    </row>
    <row r="5" spans="1:11" s="1" customFormat="1">
      <c r="A5" s="12"/>
      <c r="B5" s="14"/>
      <c r="C5" s="15"/>
      <c r="D5" s="16"/>
      <c r="E5" s="14"/>
      <c r="F5" s="15"/>
      <c r="G5" s="16"/>
      <c r="H5" s="14"/>
      <c r="I5" s="15"/>
      <c r="J5" s="16"/>
      <c r="K5" s="11"/>
    </row>
    <row r="6" spans="1:11" s="1" customFormat="1" ht="132" customHeight="1">
      <c r="A6" s="12"/>
      <c r="B6" s="14">
        <v>1</v>
      </c>
      <c r="C6" s="56"/>
      <c r="D6" s="16"/>
      <c r="E6" s="14">
        <f>B6+1</f>
        <v>2</v>
      </c>
      <c r="F6" s="2"/>
      <c r="G6" s="16"/>
      <c r="H6" s="14">
        <f>B6+2</f>
        <v>3</v>
      </c>
      <c r="I6" s="2"/>
      <c r="J6" s="54"/>
      <c r="K6" s="11"/>
    </row>
    <row r="7" spans="1:11" s="1" customFormat="1" ht="13.5" thickBot="1">
      <c r="A7" s="12"/>
      <c r="B7" s="14"/>
      <c r="C7" s="3" t="str">
        <f>IF(D8=1,"Richtig",IF(C8&lt;&gt;"","Falsch","noch nicht gelöst"))</f>
        <v>noch nicht gelöst</v>
      </c>
      <c r="D7" s="16"/>
      <c r="E7" s="14"/>
      <c r="F7" s="3" t="str">
        <f>IF(G8=1,"Richtig",IF(F8&lt;&gt;"","Falsch","noch nicht gelöst"))</f>
        <v>noch nicht gelöst</v>
      </c>
      <c r="G7" s="16"/>
      <c r="H7" s="14"/>
      <c r="I7" s="3" t="str">
        <f>IF(J8=1,"Richtig",IF(I8&lt;&gt;"","Falsch","noch nicht gelöst"))</f>
        <v>noch nicht gelöst</v>
      </c>
      <c r="J7" s="54"/>
      <c r="K7" s="11"/>
    </row>
    <row r="8" spans="1:11" s="1" customFormat="1" ht="13.5" thickBot="1">
      <c r="A8" s="12"/>
      <c r="B8" s="14"/>
      <c r="C8" s="42"/>
      <c r="D8" s="16">
        <f>IF(C8&lt;&gt;"",IF(OR(LOWER(C8)=LOWER("City Hunter"),LOWER(C8)=LOWER("Cheng shi lie ren")),1,2),0)</f>
        <v>0</v>
      </c>
      <c r="E8" s="14"/>
      <c r="F8" s="42"/>
      <c r="G8" s="16">
        <f>IF(F8&lt;&gt;"",IF(OR(LOWER(F8)=LOWER("Austin Powers"),LOWER(F8)=LOWER("Austin Powers: International Man of Mystery"),LOWER(F8)=LOWER("Austin Powers - Das Schärfste was Ihre Majestät zu bieten hat"),LOWER(F8)=LOWER("Austin Powers 1")),1,2),0)</f>
        <v>0</v>
      </c>
      <c r="H8" s="14"/>
      <c r="I8" s="42"/>
      <c r="J8" s="54">
        <f>IF(I8&lt;&gt;"",IF(OR(LOWER(I8)=LOWER("Ein Ausgekochtes Schlitzohr 2"),LOWER(I8)=LOWER("Smokey and the Bandit 2"),LOWER(I8)=LOWER("Smokey and the Bandit Ride Again"),LOWER(I8)=LOWER("Das Ausgekochte Schlitzohr ist wieder auf Achse")),1,2),0)</f>
        <v>0</v>
      </c>
      <c r="K8" s="11"/>
    </row>
    <row r="9" spans="1:11" s="1" customFormat="1">
      <c r="A9" s="12"/>
      <c r="B9" s="14"/>
      <c r="C9" s="15"/>
      <c r="D9" s="16"/>
      <c r="E9" s="14"/>
      <c r="F9" s="15"/>
      <c r="G9" s="16"/>
      <c r="H9" s="14"/>
      <c r="I9" s="15"/>
      <c r="J9" s="54"/>
      <c r="K9" s="11"/>
    </row>
    <row r="10" spans="1:11" s="1" customFormat="1" ht="132" customHeight="1">
      <c r="A10" s="12"/>
      <c r="B10" s="14">
        <f>B6+3</f>
        <v>4</v>
      </c>
      <c r="C10" s="2"/>
      <c r="D10" s="16"/>
      <c r="E10" s="14">
        <f>E6+3</f>
        <v>5</v>
      </c>
      <c r="F10" s="2"/>
      <c r="G10" s="16"/>
      <c r="H10" s="14">
        <f>H6+3</f>
        <v>6</v>
      </c>
      <c r="I10" s="2"/>
      <c r="J10" s="54"/>
      <c r="K10" s="11"/>
    </row>
    <row r="11" spans="1:11" s="1" customFormat="1" ht="13.5" thickBot="1">
      <c r="A11" s="12"/>
      <c r="B11" s="14"/>
      <c r="C11" s="3" t="str">
        <f>IF(D12=1,"Richtig",IF(C12&lt;&gt;"","Falsch","noch nicht gelöst"))</f>
        <v>noch nicht gelöst</v>
      </c>
      <c r="D11" s="16"/>
      <c r="E11" s="14"/>
      <c r="F11" s="3" t="str">
        <f>IF(G12=1,"Richtig",IF(F12&lt;&gt;"","Falsch","noch nicht gelöst"))</f>
        <v>noch nicht gelöst</v>
      </c>
      <c r="G11" s="16"/>
      <c r="H11" s="14"/>
      <c r="I11" s="3" t="str">
        <f>IF(J12=1,"Richtig",IF(I12&lt;&gt;"","Falsch","noch nicht gelöst"))</f>
        <v>noch nicht gelöst</v>
      </c>
      <c r="J11" s="54"/>
      <c r="K11" s="11"/>
    </row>
    <row r="12" spans="1:11" s="1" customFormat="1" ht="13.5" thickBot="1">
      <c r="A12" s="12"/>
      <c r="B12" s="14"/>
      <c r="C12" s="42"/>
      <c r="D12" s="16">
        <f>IF(C12&lt;&gt;"",IF(OR(LOWER(C12)=LOWER("Miss Undercover 2"),LOWER(C12)=LOWER("Miss Congeniality 2"),LOWER(C12)=LOWER("Miss Congeniality: Armed and Fabulous")),1,2),0)</f>
        <v>0</v>
      </c>
      <c r="E12" s="14"/>
      <c r="F12" s="42"/>
      <c r="G12" s="16">
        <f>IF(F12&lt;&gt;"",IF(OR(LOWER(F12)=LOWER("High School High")),1,2),0)</f>
        <v>0</v>
      </c>
      <c r="H12" s="14"/>
      <c r="I12" s="42"/>
      <c r="J12" s="54">
        <f>IF(I12&lt;&gt;"",IF(OR(LOWER(I12)=LOWER("Jurassic Park"),LOWER(I12)=LOWER("Jurassic Parc"),LOWER(I12)=LOWER("Dino Park")),1,2),0)</f>
        <v>0</v>
      </c>
      <c r="K12" s="11"/>
    </row>
    <row r="13" spans="1:11" s="1" customFormat="1">
      <c r="A13" s="12"/>
      <c r="B13" s="14"/>
      <c r="C13" s="15"/>
      <c r="D13" s="16"/>
      <c r="E13" s="14"/>
      <c r="F13" s="15"/>
      <c r="G13" s="16"/>
      <c r="H13" s="14"/>
      <c r="I13" s="15"/>
      <c r="J13" s="54"/>
      <c r="K13" s="11"/>
    </row>
    <row r="14" spans="1:11" s="1" customFormat="1" ht="132" customHeight="1">
      <c r="A14" s="12"/>
      <c r="B14" s="14">
        <f>B10+3</f>
        <v>7</v>
      </c>
      <c r="C14" s="2"/>
      <c r="D14" s="16"/>
      <c r="E14" s="14">
        <f>E10+3</f>
        <v>8</v>
      </c>
      <c r="F14" s="2"/>
      <c r="G14" s="16"/>
      <c r="H14" s="14">
        <f>H10+3</f>
        <v>9</v>
      </c>
      <c r="I14" s="2"/>
      <c r="J14" s="54"/>
      <c r="K14" s="11"/>
    </row>
    <row r="15" spans="1:11" s="1" customFormat="1" ht="13.5" thickBot="1">
      <c r="A15" s="12"/>
      <c r="B15" s="14"/>
      <c r="C15" s="3" t="str">
        <f>IF(D16=1,"Richtig",IF(C16&lt;&gt;"","Falsch","noch nicht gelöst"))</f>
        <v>noch nicht gelöst</v>
      </c>
      <c r="D15" s="16"/>
      <c r="E15" s="14"/>
      <c r="F15" s="3" t="str">
        <f>IF(G16=1,"Richtig",IF(F16&lt;&gt;"","Falsch","noch nicht gelöst"))</f>
        <v>noch nicht gelöst</v>
      </c>
      <c r="G15" s="16"/>
      <c r="H15" s="14"/>
      <c r="I15" s="3" t="str">
        <f>IF(J16=1,"Richtig",IF(I16&lt;&gt;"","Falsch","noch nicht gelöst"))</f>
        <v>noch nicht gelöst</v>
      </c>
      <c r="J15" s="54"/>
      <c r="K15" s="11"/>
    </row>
    <row r="16" spans="1:11" s="1" customFormat="1" ht="13.5" thickBot="1">
      <c r="A16" s="12"/>
      <c r="B16" s="14"/>
      <c r="C16" s="42"/>
      <c r="D16" s="16">
        <f>IF(C16&lt;&gt;"",IF(OR(LOWER(C16)=LOWER("Waterworld")),1,2),0)</f>
        <v>0</v>
      </c>
      <c r="E16" s="14"/>
      <c r="F16" s="42"/>
      <c r="G16" s="16">
        <f>IF(F16&lt;&gt;"",IF(OR(LOWER(F16)=LOWER("Der Babynator"),LOWER(F16)=LOWER("Le Pacificateur"),LOWER(F16)=LOWER("The Pacifier"),LOWER(F16)=LOWER("Babynator")),1,2),0)</f>
        <v>0</v>
      </c>
      <c r="H16" s="14"/>
      <c r="I16" s="42"/>
      <c r="J16" s="54">
        <f>IF(I16&lt;&gt;"",IF(OR(LOWER(I16)=LOWER("Hitch - Der Date Doktor"),LOWER(I16)=LOWER("Hitch"),LOWER(I16)=LOWER("The Last First Kiss")),1,2),0)</f>
        <v>0</v>
      </c>
      <c r="K16" s="11"/>
    </row>
    <row r="17" spans="1:11" s="1" customFormat="1">
      <c r="A17" s="12"/>
      <c r="B17" s="14"/>
      <c r="C17" s="15"/>
      <c r="D17" s="16"/>
      <c r="E17" s="14"/>
      <c r="F17" s="15"/>
      <c r="G17" s="16"/>
      <c r="H17" s="14"/>
      <c r="I17" s="15"/>
      <c r="J17" s="54"/>
      <c r="K17" s="11"/>
    </row>
    <row r="18" spans="1:11" s="1" customFormat="1" ht="132" customHeight="1">
      <c r="A18" s="12"/>
      <c r="B18" s="14">
        <f>B14+3</f>
        <v>10</v>
      </c>
      <c r="C18" s="2"/>
      <c r="D18" s="16"/>
      <c r="E18" s="14">
        <f>E14+3</f>
        <v>11</v>
      </c>
      <c r="F18" s="2"/>
      <c r="G18" s="16"/>
      <c r="H18" s="14">
        <f>H14+3</f>
        <v>12</v>
      </c>
      <c r="I18" s="2"/>
      <c r="J18" s="54"/>
      <c r="K18" s="11"/>
    </row>
    <row r="19" spans="1:11" s="1" customFormat="1" ht="13.5" thickBot="1">
      <c r="A19" s="12"/>
      <c r="B19" s="14"/>
      <c r="C19" s="3" t="str">
        <f>IF(D20=1,"Richtig",IF(C20&lt;&gt;"","Falsch","noch nicht gelöst"))</f>
        <v>noch nicht gelöst</v>
      </c>
      <c r="D19" s="16"/>
      <c r="E19" s="14"/>
      <c r="F19" s="3" t="str">
        <f>IF(G20=1,"Richtig",IF(F20&lt;&gt;"","Falsch","noch nicht gelöst"))</f>
        <v>noch nicht gelöst</v>
      </c>
      <c r="G19" s="16"/>
      <c r="H19" s="14"/>
      <c r="I19" s="3" t="str">
        <f>IF(J20=1,"Richtig",IF(I20&lt;&gt;"","Falsch","noch nicht gelöst"))</f>
        <v>noch nicht gelöst</v>
      </c>
      <c r="J19" s="54"/>
      <c r="K19" s="11"/>
    </row>
    <row r="20" spans="1:11" s="1" customFormat="1" ht="13.5" thickBot="1">
      <c r="A20" s="12"/>
      <c r="B20" s="14"/>
      <c r="C20" s="42"/>
      <c r="D20" s="16">
        <f>IF(C20&lt;&gt;"",IF(OR(LOWER(C20)=LOWER("30 über Nacht"),LOWER(C20)=LOWER("13 Going On 30"),LOWER(C20)=LOWER("Suddenly 30")),1,2),0)</f>
        <v>0</v>
      </c>
      <c r="E20" s="14"/>
      <c r="F20" s="42"/>
      <c r="G20" s="16">
        <f>IF(F20&lt;&gt;"",IF(OR(LOWER(F20)=LOWER("Die Bourne Identität"),LOWER(F20)=LOWER("The Bourne Identity")),1,2),0)</f>
        <v>0</v>
      </c>
      <c r="H20" s="14"/>
      <c r="I20" s="42"/>
      <c r="J20" s="54">
        <f>IF(I20&lt;&gt;"",IF(OR(LOWER(I20)=LOWER("Transporter II - The Mision"),LOWER(I20)=LOWER("Le Transporteur 2"),LOWER(I20)=LOWER("Transporter 2"),LOWER(I20)=LOWER("The Transporter 2")),1,2),0)</f>
        <v>0</v>
      </c>
      <c r="K20" s="11"/>
    </row>
    <row r="21" spans="1:11" s="1" customFormat="1">
      <c r="A21" s="12"/>
      <c r="B21" s="14"/>
      <c r="C21" s="15"/>
      <c r="D21" s="16"/>
      <c r="E21" s="14"/>
      <c r="F21" s="15"/>
      <c r="G21" s="16"/>
      <c r="H21" s="14"/>
      <c r="I21" s="15"/>
      <c r="J21" s="54"/>
      <c r="K21" s="11"/>
    </row>
    <row r="22" spans="1:11" s="1" customFormat="1" ht="132" customHeight="1">
      <c r="A22" s="12"/>
      <c r="B22" s="14">
        <f>B18+3</f>
        <v>13</v>
      </c>
      <c r="C22" s="2"/>
      <c r="D22" s="16"/>
      <c r="E22" s="14">
        <f>E18+3</f>
        <v>14</v>
      </c>
      <c r="F22" s="2"/>
      <c r="G22" s="16"/>
      <c r="H22" s="14">
        <f>H18+3</f>
        <v>15</v>
      </c>
      <c r="I22" s="2"/>
      <c r="J22" s="54"/>
      <c r="K22" s="11"/>
    </row>
    <row r="23" spans="1:11" s="1" customFormat="1" ht="13.5" thickBot="1">
      <c r="A23" s="12"/>
      <c r="B23" s="14"/>
      <c r="C23" s="3" t="str">
        <f>IF(D24=1,"Richtig",IF(C24&lt;&gt;"","Falsch","noch nicht gelöst"))</f>
        <v>noch nicht gelöst</v>
      </c>
      <c r="D23" s="16"/>
      <c r="E23" s="14"/>
      <c r="F23" s="3" t="str">
        <f>IF(G24=1,"Richtig",IF(F24&lt;&gt;"","Falsch","noch nicht gelöst"))</f>
        <v>noch nicht gelöst</v>
      </c>
      <c r="G23" s="16"/>
      <c r="H23" s="14"/>
      <c r="I23" s="3" t="str">
        <f>IF(J24=1,"Richtig",IF(I24&lt;&gt;"","Falsch","noch nicht gelöst"))</f>
        <v>noch nicht gelöst</v>
      </c>
      <c r="J23" s="54"/>
      <c r="K23" s="11"/>
    </row>
    <row r="24" spans="1:11" s="1" customFormat="1" ht="13.5" thickBot="1">
      <c r="A24" s="12"/>
      <c r="B24" s="14"/>
      <c r="C24" s="42"/>
      <c r="D24" s="16">
        <f>IF(C24&lt;&gt;"",IF(OR(LOWER(C24)=LOWER("Zurück in die Zukunft 3"),LOWER(C24)=LOWER("Back to the Future Part III"),LOWER(C24)=LOWER("Back to the Future 3")),1,2),0)</f>
        <v>0</v>
      </c>
      <c r="E24" s="14"/>
      <c r="F24" s="42"/>
      <c r="G24" s="16">
        <f>IF(F24&lt;&gt;"",IF(OR(LOWER(F24)=LOWER("Wenn man vom Teufel spricht"),LOWER(F24)=LOWER("Speaking of the Devil"),LOWER(F24)=LOWER("Un Piede in paradiso"),LOWER(F24)=LOWER("Das Rhinozeros")),1,2),0)</f>
        <v>0</v>
      </c>
      <c r="H24" s="14"/>
      <c r="I24" s="42"/>
      <c r="J24" s="54">
        <f>IF(I24&lt;&gt;"",IF(OR(LOWER(I24)=LOWER("Highlander"),LOWER(I24)=LOWER("Highlander - Es kann nur Einen geben")),1,2),0)</f>
        <v>0</v>
      </c>
      <c r="K24" s="11"/>
    </row>
    <row r="25" spans="1:11" s="1" customFormat="1">
      <c r="A25" s="12"/>
      <c r="B25" s="14"/>
      <c r="C25" s="15"/>
      <c r="D25" s="16"/>
      <c r="E25" s="14"/>
      <c r="F25" s="15"/>
      <c r="G25" s="16"/>
      <c r="H25" s="14"/>
      <c r="I25" s="15"/>
      <c r="J25" s="54"/>
      <c r="K25" s="11"/>
    </row>
    <row r="26" spans="1:11" s="1" customFormat="1" ht="132" customHeight="1">
      <c r="A26" s="12"/>
      <c r="B26" s="14">
        <f>B22+3</f>
        <v>16</v>
      </c>
      <c r="C26" s="2"/>
      <c r="D26" s="16"/>
      <c r="E26" s="14">
        <f>E22+3</f>
        <v>17</v>
      </c>
      <c r="F26" s="2"/>
      <c r="G26" s="16"/>
      <c r="H26" s="14">
        <f>H22+3</f>
        <v>18</v>
      </c>
      <c r="I26" s="2"/>
      <c r="J26" s="54"/>
      <c r="K26" s="11"/>
    </row>
    <row r="27" spans="1:11" s="1" customFormat="1" ht="13.5" thickBot="1">
      <c r="A27" s="12"/>
      <c r="B27" s="14"/>
      <c r="C27" s="3" t="str">
        <f>IF(D28=1,"Richtig",IF(C28&lt;&gt;"","Falsch","noch nicht gelöst"))</f>
        <v>noch nicht gelöst</v>
      </c>
      <c r="D27" s="16"/>
      <c r="E27" s="14"/>
      <c r="F27" s="3" t="str">
        <f>IF(G28=1,"Richtig",IF(F28&lt;&gt;"","Falsch","noch nicht gelöst"))</f>
        <v>noch nicht gelöst</v>
      </c>
      <c r="G27" s="16"/>
      <c r="H27" s="14"/>
      <c r="I27" s="3" t="str">
        <f>IF(J28=1,"Richtig",IF(I28&lt;&gt;"","Falsch","noch nicht gelöst"))</f>
        <v>noch nicht gelöst</v>
      </c>
      <c r="J27" s="54"/>
      <c r="K27" s="11"/>
    </row>
    <row r="28" spans="1:11" s="1" customFormat="1" ht="13.5" thickBot="1">
      <c r="A28" s="12"/>
      <c r="B28" s="14"/>
      <c r="C28" s="42"/>
      <c r="D28" s="16">
        <f>IF(C28&lt;&gt;"",IF(OR(LOWER(C28)=LOWER("Tango &amp; Cash"),LOWER(C28)=LOWER("Tango and Cash"),LOWER(C28)=LOWER("Tango und Cash")),1,2),0)</f>
        <v>0</v>
      </c>
      <c r="E28" s="14"/>
      <c r="F28" s="42"/>
      <c r="G28" s="16">
        <f>IF(F28&lt;&gt;"",IF(OR(LOWER(F28)=LOWER("Der Diamantencop"),LOWER(F28)=LOWER("Blue Streak")),1,2),0)</f>
        <v>0</v>
      </c>
      <c r="H28" s="14"/>
      <c r="I28" s="42"/>
      <c r="J28" s="54">
        <f>IF(I28&lt;&gt;"",IF(OR(LOWER(I28)=LOWER("3 Engel für Charlie"),LOWER(I28)=LOWER("Charlie's Angels"),LOWER(I28)=LOWER("Charlie's Angels: The Movie"),LOWER(I28)=LOWER("3 Engel für Charlie 1")),1,2),0)</f>
        <v>0</v>
      </c>
      <c r="K28" s="11"/>
    </row>
    <row r="29" spans="1:11" s="1" customFormat="1">
      <c r="A29" s="12"/>
      <c r="B29" s="14"/>
      <c r="C29" s="15"/>
      <c r="D29" s="16"/>
      <c r="E29" s="14"/>
      <c r="F29" s="15"/>
      <c r="G29" s="16"/>
      <c r="H29" s="14"/>
      <c r="I29" s="15"/>
      <c r="J29" s="54"/>
      <c r="K29" s="11"/>
    </row>
    <row r="30" spans="1:11" s="1" customFormat="1" ht="132" customHeight="1">
      <c r="A30" s="12"/>
      <c r="B30" s="14">
        <f>B26+3</f>
        <v>19</v>
      </c>
      <c r="C30" s="2"/>
      <c r="D30" s="16"/>
      <c r="E30" s="14">
        <f>E26+3</f>
        <v>20</v>
      </c>
      <c r="F30" s="2"/>
      <c r="G30" s="16"/>
      <c r="H30" s="14">
        <f>H26+3</f>
        <v>21</v>
      </c>
      <c r="I30" s="2"/>
      <c r="J30" s="54"/>
      <c r="K30" s="11"/>
    </row>
    <row r="31" spans="1:11" s="1" customFormat="1" ht="13.5" thickBot="1">
      <c r="A31" s="12"/>
      <c r="B31" s="14"/>
      <c r="C31" s="3" t="str">
        <f>IF(D32=1,"Richtig",IF(C32&lt;&gt;"","Falsch","noch nicht gelöst"))</f>
        <v>noch nicht gelöst</v>
      </c>
      <c r="D31" s="16"/>
      <c r="E31" s="14"/>
      <c r="F31" s="3" t="str">
        <f>IF(G32=1,"Richtig",IF(F32&lt;&gt;"","Falsch","noch nicht gelöst"))</f>
        <v>noch nicht gelöst</v>
      </c>
      <c r="G31" s="16"/>
      <c r="H31" s="14"/>
      <c r="I31" s="3" t="str">
        <f>IF(J32=1,"Richtig",IF(I32&lt;&gt;"","Falsch","noch nicht gelöst"))</f>
        <v>noch nicht gelöst</v>
      </c>
      <c r="J31" s="54"/>
      <c r="K31" s="11"/>
    </row>
    <row r="32" spans="1:11" s="1" customFormat="1" ht="13.5" thickBot="1">
      <c r="A32" s="12"/>
      <c r="B32" s="14"/>
      <c r="C32" s="42"/>
      <c r="D32" s="16">
        <f>IF(C32&lt;&gt;"",IF(OR(LOWER(C32)=LOWER("10 Dinge die ich an dir hasse"),LOWER(C32)=LOWER("10 Things I Hate About You"),LOWER(C32)=LOWER("10 Dinge, die ich an Dir hasse")),1,2),0)</f>
        <v>0</v>
      </c>
      <c r="E32" s="14"/>
      <c r="F32" s="42"/>
      <c r="G32" s="16">
        <f>IF(F32&lt;&gt;"",IF(OR(LOWER(F32)=LOWER("Collateral"),LOWER(F32)=LOWER("Untitled Michael Mann Project")),1,2),0)</f>
        <v>0</v>
      </c>
      <c r="H32" s="14"/>
      <c r="I32" s="42"/>
      <c r="J32" s="54">
        <f>IF(I32&lt;&gt;"",IF(OR(LOWER(I32)=LOWER("Last Boy Scout"),LOWER(I32)=LOWER("The Last Boy Scout"),LOWER(I32)=LOWER("Last Boy Scout - Das Ziel ist Überleben")),1,2),0)</f>
        <v>0</v>
      </c>
      <c r="K32" s="11"/>
    </row>
    <row r="33" spans="1:11" s="1" customFormat="1">
      <c r="A33" s="12"/>
      <c r="B33" s="14"/>
      <c r="C33" s="15"/>
      <c r="D33" s="16"/>
      <c r="E33" s="14"/>
      <c r="F33" s="15"/>
      <c r="G33" s="16"/>
      <c r="H33" s="14"/>
      <c r="I33" s="15"/>
      <c r="J33" s="54"/>
      <c r="K33" s="11"/>
    </row>
    <row r="34" spans="1:11" s="1" customFormat="1" ht="132" customHeight="1">
      <c r="A34" s="12"/>
      <c r="B34" s="14">
        <f>B30+3</f>
        <v>22</v>
      </c>
      <c r="C34" s="2"/>
      <c r="D34" s="16"/>
      <c r="E34" s="14">
        <f>E30+3</f>
        <v>23</v>
      </c>
      <c r="F34" s="2"/>
      <c r="G34" s="16"/>
      <c r="H34" s="14">
        <f>H30+3</f>
        <v>24</v>
      </c>
      <c r="I34" s="2"/>
      <c r="J34" s="54"/>
      <c r="K34" s="11"/>
    </row>
    <row r="35" spans="1:11" s="1" customFormat="1" ht="13.5" thickBot="1">
      <c r="A35" s="12"/>
      <c r="B35" s="14"/>
      <c r="C35" s="3" t="str">
        <f>IF(D36=1,"Richtig",IF(C36&lt;&gt;"","Falsch","noch nicht gelöst"))</f>
        <v>noch nicht gelöst</v>
      </c>
      <c r="D35" s="16"/>
      <c r="E35" s="14"/>
      <c r="F35" s="3" t="str">
        <f>IF(G36=1,"Richtig",IF(F36&lt;&gt;"","Falsch","noch nicht gelöst"))</f>
        <v>noch nicht gelöst</v>
      </c>
      <c r="G35" s="16"/>
      <c r="H35" s="14"/>
      <c r="I35" s="3" t="str">
        <f>IF(J36=1,"Richtig",IF(I36&lt;&gt;"","Falsch","noch nicht gelöst"))</f>
        <v>noch nicht gelöst</v>
      </c>
      <c r="J35" s="54"/>
      <c r="K35" s="11"/>
    </row>
    <row r="36" spans="1:11" s="1" customFormat="1" ht="13.5" thickBot="1">
      <c r="A36" s="12"/>
      <c r="B36" s="14"/>
      <c r="C36" s="42"/>
      <c r="D36" s="16">
        <f>IF(C36&lt;&gt;"",IF(OR(LOWER(C36)=LOWER("Der Prinz und ich"),LOWER(C36)=LOWER("The Prince &amp; Me"),LOWER(C36)=LOWER("The Prince and Me"),LOWER(C36)=LOWER("Der Prinz &amp; ich")),1,2),0)</f>
        <v>0</v>
      </c>
      <c r="E36" s="14"/>
      <c r="F36" s="42"/>
      <c r="G36" s="16">
        <f>IF(F36&lt;&gt;"",IF(OR(LOWER(F36)=LOWER("Titan AE"),LOWER(F36)=LOWER("Titan A.E."),LOWER(F36)=LOWER("Titan A.E.: After Earth"),LOWER(F36)=LOWER("Titan: After Earth")),1,2),0)</f>
        <v>0</v>
      </c>
      <c r="H36" s="14"/>
      <c r="I36" s="42"/>
      <c r="J36" s="54">
        <f>IF(I36&lt;&gt;"",IF(OR(LOWER(I36)=LOWER("Bruce Allmächtig"),LOWER(I36)=LOWER("Bruce Almighty")),1,2),0)</f>
        <v>0</v>
      </c>
      <c r="K36" s="11"/>
    </row>
    <row r="37" spans="1:11" s="1" customFormat="1">
      <c r="A37" s="12"/>
      <c r="B37" s="14"/>
      <c r="C37" s="15"/>
      <c r="D37" s="16"/>
      <c r="E37" s="14"/>
      <c r="F37" s="15"/>
      <c r="G37" s="16"/>
      <c r="H37" s="14"/>
      <c r="I37" s="15"/>
      <c r="J37" s="54"/>
      <c r="K37" s="11"/>
    </row>
    <row r="38" spans="1:11" s="1" customFormat="1" ht="132" customHeight="1">
      <c r="A38" s="12"/>
      <c r="B38" s="14">
        <f>B34+3</f>
        <v>25</v>
      </c>
      <c r="C38" s="2"/>
      <c r="D38" s="16"/>
      <c r="E38" s="14">
        <f>E34+3</f>
        <v>26</v>
      </c>
      <c r="F38" s="2"/>
      <c r="G38" s="16"/>
      <c r="H38" s="14">
        <f>H34+3</f>
        <v>27</v>
      </c>
      <c r="I38" s="2"/>
      <c r="J38" s="54"/>
      <c r="K38" s="11"/>
    </row>
    <row r="39" spans="1:11" s="1" customFormat="1" ht="13.5" thickBot="1">
      <c r="A39" s="12"/>
      <c r="B39" s="14"/>
      <c r="C39" s="3" t="str">
        <f>IF(D40=1,"Richtig",IF(C40&lt;&gt;"","Falsch","noch nicht gelöst"))</f>
        <v>noch nicht gelöst</v>
      </c>
      <c r="D39" s="16"/>
      <c r="E39" s="14"/>
      <c r="F39" s="3" t="str">
        <f>IF(G40=1,"Richtig",IF(F40&lt;&gt;"","Falsch","noch nicht gelöst"))</f>
        <v>noch nicht gelöst</v>
      </c>
      <c r="G39" s="16"/>
      <c r="H39" s="14"/>
      <c r="I39" s="3" t="str">
        <f>IF(J40=1,"Richtig",IF(I40&lt;&gt;"","Falsch","noch nicht gelöst"))</f>
        <v>noch nicht gelöst</v>
      </c>
      <c r="J39" s="54"/>
      <c r="K39" s="11"/>
    </row>
    <row r="40" spans="1:11" s="1" customFormat="1" ht="13.5" thickBot="1">
      <c r="A40" s="12"/>
      <c r="B40" s="14"/>
      <c r="C40" s="42"/>
      <c r="D40" s="16">
        <f>IF(C40&lt;&gt;"",IF(OR(LOWER(C40)=LOWER("I, Robot"),LOWER(C40)=LOWER("Hardwired"),LOWER(C40)=LOWER("I Robot"),LOWER(C40)=LOWER("Hard wired")),1,2),0)</f>
        <v>0</v>
      </c>
      <c r="E40" s="14"/>
      <c r="F40" s="42"/>
      <c r="G40" s="16">
        <f>IF(F40&lt;&gt;"",IF(OR(LOWER(F40)=LOWER("Der Supercop"),LOWER(F40)=LOWER("Poliziotto superpiù"),LOWER(F40)=LOWER("Super Snooper"),LOWER(F40)=LOWER("Super Fuzz")),1,2),0)</f>
        <v>0</v>
      </c>
      <c r="H40" s="14"/>
      <c r="I40" s="42"/>
      <c r="J40" s="54">
        <f>IF(I40&lt;&gt;"",IF(OR(LOWER(I40)=LOWER("(T)Raumschiff Surprise - Periode 1"),LOWER(I40)=LOWER("Traumschiff Surprise"),LOWER(I40)=LOWER("(T)Raumschiff Surprise"),LOWER(I40)=LOWER("Traumschiff")),1,2),0)</f>
        <v>0</v>
      </c>
      <c r="K40" s="11"/>
    </row>
    <row r="41" spans="1:11" s="1" customFormat="1">
      <c r="A41" s="12"/>
      <c r="B41" s="14"/>
      <c r="C41" s="15"/>
      <c r="D41" s="16"/>
      <c r="E41" s="14"/>
      <c r="F41" s="15"/>
      <c r="G41" s="16"/>
      <c r="H41" s="14"/>
      <c r="I41" s="15"/>
      <c r="J41" s="54"/>
      <c r="K41" s="11"/>
    </row>
    <row r="42" spans="1:11" s="1" customFormat="1" ht="132" customHeight="1">
      <c r="A42" s="12"/>
      <c r="B42" s="14">
        <f>B38+3</f>
        <v>28</v>
      </c>
      <c r="C42" s="2"/>
      <c r="D42" s="16"/>
      <c r="E42" s="14">
        <f>E38+3</f>
        <v>29</v>
      </c>
      <c r="F42" s="2"/>
      <c r="G42" s="16"/>
      <c r="H42" s="14">
        <f>H38+3</f>
        <v>30</v>
      </c>
      <c r="I42" s="2"/>
      <c r="J42" s="54"/>
      <c r="K42" s="11"/>
    </row>
    <row r="43" spans="1:11" s="1" customFormat="1" ht="13.5" thickBot="1">
      <c r="A43" s="12"/>
      <c r="B43" s="14"/>
      <c r="C43" s="3" t="str">
        <f>IF(D44=1,"Richtig",IF(C44&lt;&gt;"","Falsch","noch nicht gelöst"))</f>
        <v>noch nicht gelöst</v>
      </c>
      <c r="D43" s="16"/>
      <c r="E43" s="14"/>
      <c r="F43" s="3" t="str">
        <f>IF(G44=1,"Richtig",IF(F44&lt;&gt;"","Falsch","noch nicht gelöst"))</f>
        <v>noch nicht gelöst</v>
      </c>
      <c r="G43" s="16"/>
      <c r="H43" s="14"/>
      <c r="I43" s="3" t="str">
        <f>IF(J44=1,"Richtig",IF(I44&lt;&gt;"","Falsch","noch nicht gelöst"))</f>
        <v>noch nicht gelöst</v>
      </c>
      <c r="J43" s="54"/>
      <c r="K43" s="11"/>
    </row>
    <row r="44" spans="1:11" s="1" customFormat="1" ht="13.5" thickBot="1">
      <c r="A44" s="12"/>
      <c r="B44" s="14"/>
      <c r="C44" s="42"/>
      <c r="D44" s="16">
        <f>IF(C44&lt;&gt;"",IF(OR(LOWER(C44)=LOWER("Der 200 Jahre Mann"),LOWER(C44)=LOWER("Bicentennial Man"),LOWER(C44)=LOWER("Andrew Martin")),1,2),0)</f>
        <v>0</v>
      </c>
      <c r="E44" s="14"/>
      <c r="F44" s="42"/>
      <c r="G44" s="16">
        <f>IF(F44&lt;&gt;"",IF(OR(LOWER(F44)=LOWER("Mann unter Feuer"),LOWER(F44)=LOWER("Man on Fire")),1,2),0)</f>
        <v>0</v>
      </c>
      <c r="H44" s="14"/>
      <c r="I44" s="42"/>
      <c r="J44" s="54">
        <f>IF(I44&lt;&gt;"",IF(OR(LOWER(I44)=LOWER("Erkan und Stefan"),LOWER(I44)=LOWER("Erkan &amp; Stefan"),LOWER(I44)=LOWER("Erkan &amp; Stefan the Bunnyguards"),LOWER(I44)=LOWER("The Bunnyguards")),1,2),0)</f>
        <v>0</v>
      </c>
      <c r="K44" s="11"/>
    </row>
    <row r="45" spans="1:11" s="1" customFormat="1">
      <c r="A45" s="12"/>
      <c r="B45" s="14"/>
      <c r="C45" s="15"/>
      <c r="D45" s="16"/>
      <c r="E45" s="14"/>
      <c r="F45" s="15"/>
      <c r="G45" s="16"/>
      <c r="H45" s="14"/>
      <c r="I45" s="15"/>
      <c r="J45" s="54"/>
      <c r="K45" s="11"/>
    </row>
    <row r="46" spans="1:11" s="1" customFormat="1" ht="132" customHeight="1">
      <c r="A46" s="12"/>
      <c r="B46" s="14">
        <f>B42+3</f>
        <v>31</v>
      </c>
      <c r="C46" s="2"/>
      <c r="D46" s="16"/>
      <c r="E46" s="14">
        <f>E42+3</f>
        <v>32</v>
      </c>
      <c r="F46" s="2"/>
      <c r="G46" s="16"/>
      <c r="H46" s="14">
        <f>H42+3</f>
        <v>33</v>
      </c>
      <c r="I46" s="2"/>
      <c r="J46" s="54"/>
      <c r="K46" s="11"/>
    </row>
    <row r="47" spans="1:11" s="1" customFormat="1" ht="13.5" thickBot="1">
      <c r="A47" s="12"/>
      <c r="B47" s="14"/>
      <c r="C47" s="3" t="str">
        <f>IF(D48=1,"Richtig",IF(C48&lt;&gt;"","Falsch","noch nicht gelöst"))</f>
        <v>noch nicht gelöst</v>
      </c>
      <c r="D47" s="16"/>
      <c r="E47" s="14"/>
      <c r="F47" s="3" t="str">
        <f>IF(G48=1,"Richtig",IF(F48&lt;&gt;"","Falsch","noch nicht gelöst"))</f>
        <v>noch nicht gelöst</v>
      </c>
      <c r="G47" s="16"/>
      <c r="H47" s="14"/>
      <c r="I47" s="3" t="str">
        <f>IF(J48=1,"Richtig",IF(I48&lt;&gt;"","Falsch","noch nicht gelöst"))</f>
        <v>noch nicht gelöst</v>
      </c>
      <c r="J47" s="54"/>
      <c r="K47" s="11"/>
    </row>
    <row r="48" spans="1:11" s="1" customFormat="1" ht="13.5" thickBot="1">
      <c r="A48" s="12"/>
      <c r="B48" s="14"/>
      <c r="C48" s="42"/>
      <c r="D48" s="16">
        <f>IF(C48&lt;&gt;"",IF(OR(LOWER(C48)=LOWER("Batman Begins"),LOWER(C48)=LOWER("Batman 5"),LOWER(C48)=LOWER("Batman: Intimidation"),LOWER(C48)=LOWER("The Intimidation Game")),1,2),0)</f>
        <v>0</v>
      </c>
      <c r="E48" s="14"/>
      <c r="F48" s="42"/>
      <c r="G48" s="16">
        <f>IF(F48&lt;&gt;"",IF(OR(LOWER(F48)=LOWER("Fluch der Karibik"),LOWER(F48)=LOWER("Pirates of the Caribbean"),LOWER(F48)=LOWER("Pirates of the Caribbean: The Curse of the Black Pearl"),LOWER(F48)=LOWER("The Curse of the Black Pearl")),1,2),0)</f>
        <v>0</v>
      </c>
      <c r="H48" s="14"/>
      <c r="I48" s="42"/>
      <c r="J48" s="54">
        <f>IF(I48&lt;&gt;"",IF(OR(LOWER(I48)=LOWER("Lethal Weapon"),LOWER(I48)=LOWER("Lethal Weapon - Zwei stahlharte Profis"),LOWER(I48)=LOWER("Lethal Weapon 1")),1,2),0)</f>
        <v>0</v>
      </c>
      <c r="K48" s="11"/>
    </row>
    <row r="49" spans="1:11" s="1" customFormat="1">
      <c r="A49" s="12"/>
      <c r="B49" s="14"/>
      <c r="C49" s="15"/>
      <c r="D49" s="16"/>
      <c r="E49" s="14"/>
      <c r="F49" s="15"/>
      <c r="G49" s="16"/>
      <c r="H49" s="14"/>
      <c r="I49" s="15"/>
      <c r="J49" s="54"/>
      <c r="K49" s="11"/>
    </row>
    <row r="50" spans="1:11" s="1" customFormat="1" ht="132" customHeight="1">
      <c r="A50" s="12"/>
      <c r="B50" s="14">
        <f>B46+3</f>
        <v>34</v>
      </c>
      <c r="C50" s="2"/>
      <c r="D50" s="16"/>
      <c r="E50" s="14">
        <f>E46+3</f>
        <v>35</v>
      </c>
      <c r="F50" s="2"/>
      <c r="G50" s="16"/>
      <c r="H50" s="14">
        <f>H46+3</f>
        <v>36</v>
      </c>
      <c r="I50" s="2"/>
      <c r="J50" s="54"/>
      <c r="K50" s="11"/>
    </row>
    <row r="51" spans="1:11" s="1" customFormat="1" ht="13.5" thickBot="1">
      <c r="A51" s="12"/>
      <c r="B51" s="14"/>
      <c r="C51" s="3" t="str">
        <f>IF(D52=1,"Richtig",IF(C52&lt;&gt;"","Falsch","noch nicht gelöst"))</f>
        <v>noch nicht gelöst</v>
      </c>
      <c r="D51" s="16"/>
      <c r="E51" s="14"/>
      <c r="F51" s="3" t="str">
        <f>IF(G52=1,"Richtig",IF(F52&lt;&gt;"","Falsch","noch nicht gelöst"))</f>
        <v>noch nicht gelöst</v>
      </c>
      <c r="G51" s="16"/>
      <c r="H51" s="14"/>
      <c r="I51" s="3" t="str">
        <f>IF(J52=1,"Richtig",IF(I52&lt;&gt;"","Falsch","noch nicht gelöst"))</f>
        <v>noch nicht gelöst</v>
      </c>
      <c r="J51" s="54"/>
      <c r="K51" s="11"/>
    </row>
    <row r="52" spans="1:11" s="1" customFormat="1" ht="13.5" thickBot="1">
      <c r="A52" s="12"/>
      <c r="B52" s="14"/>
      <c r="C52" s="42"/>
      <c r="D52" s="16">
        <f>IF(C52&lt;&gt;"",IF(OR(LOWER(C52)=LOWER("Bloodsport"),LOWER(C52)=LOWER("Bloodsport - Eine wahre Geschichte"),LOWER(C52)=LOWER("Bloodsport 1")),1,2),0)</f>
        <v>0</v>
      </c>
      <c r="E52" s="14"/>
      <c r="F52" s="42"/>
      <c r="G52" s="16">
        <f>IF(F52&lt;&gt;"",IF(OR(LOWER(F52)=LOWER("Die Unglaublichen"),LOWER(F52)=LOWER("The Incredibles"),LOWER(F52)=LOWER("The Fantastics"),LOWER(F52)=LOWER("Die Unbesiegbaren")),1,2),0)</f>
        <v>0</v>
      </c>
      <c r="H52" s="14"/>
      <c r="I52" s="42"/>
      <c r="J52" s="54">
        <f>IF(I52&lt;&gt;"",IF(OR(LOWER(I52)=LOWER("Johnny Mnemonic"),LOWER(I52)=LOWER("Johnny Mnémonique"),LOWER(I52)=LOWER("Vernetzt"),LOWER(I52)=LOWER("Vernetzt - Johnny Mnemonic")),1,2),0)</f>
        <v>0</v>
      </c>
      <c r="K52" s="11"/>
    </row>
    <row r="53" spans="1:11" s="1" customFormat="1">
      <c r="A53" s="12"/>
      <c r="B53" s="14"/>
      <c r="C53" s="15"/>
      <c r="D53" s="16"/>
      <c r="E53" s="14"/>
      <c r="F53" s="15"/>
      <c r="G53" s="16"/>
      <c r="H53" s="14"/>
      <c r="I53" s="15"/>
      <c r="J53" s="54"/>
      <c r="K53" s="11"/>
    </row>
    <row r="54" spans="1:11" s="1" customFormat="1" ht="132" customHeight="1">
      <c r="A54" s="12"/>
      <c r="B54" s="14">
        <f>B50+3</f>
        <v>37</v>
      </c>
      <c r="C54" s="2"/>
      <c r="D54" s="16"/>
      <c r="E54" s="14">
        <f>E50+3</f>
        <v>38</v>
      </c>
      <c r="F54" s="2"/>
      <c r="G54" s="16"/>
      <c r="H54" s="14">
        <f>H50+3</f>
        <v>39</v>
      </c>
      <c r="I54" s="2"/>
      <c r="J54" s="54"/>
      <c r="K54" s="11"/>
    </row>
    <row r="55" spans="1:11" s="1" customFormat="1" ht="13.5" thickBot="1">
      <c r="A55" s="12"/>
      <c r="B55" s="14"/>
      <c r="C55" s="3" t="str">
        <f>IF(D56=1,"Richtig",IF(C56&lt;&gt;"","Falsch","noch nicht gelöst"))</f>
        <v>noch nicht gelöst</v>
      </c>
      <c r="D55" s="16"/>
      <c r="E55" s="14"/>
      <c r="F55" s="3" t="str">
        <f>IF(G56=1,"Richtig",IF(F56&lt;&gt;"","Falsch","noch nicht gelöst"))</f>
        <v>noch nicht gelöst</v>
      </c>
      <c r="G55" s="16"/>
      <c r="H55" s="14"/>
      <c r="I55" s="3" t="str">
        <f>IF(J56=1,"Richtig",IF(I56&lt;&gt;"","Falsch","noch nicht gelöst"))</f>
        <v>noch nicht gelöst</v>
      </c>
      <c r="J55" s="54"/>
      <c r="K55" s="11"/>
    </row>
    <row r="56" spans="1:11" s="1" customFormat="1" ht="13.5" thickBot="1">
      <c r="A56" s="12"/>
      <c r="B56" s="14"/>
      <c r="C56" s="42"/>
      <c r="D56" s="16">
        <f>IF(C56&lt;&gt;"",IF(OR(LOWER(C56)=LOWER("Save the last Dance")),1,2),0)</f>
        <v>0</v>
      </c>
      <c r="E56" s="14"/>
      <c r="F56" s="42"/>
      <c r="G56" s="16">
        <f>IF(F56&lt;&gt;"",IF(OR(LOWER(F56)=LOWER("Akte X - Der Film"),LOWER(F56)=LOWER("The X Files"),LOWER(F56)=LOWER("The X-Files"),LOWER(F56)=LOWER("Akte X")),1,2),0)</f>
        <v>0</v>
      </c>
      <c r="H56" s="14"/>
      <c r="I56" s="42"/>
      <c r="J56" s="54">
        <f>IF(I56&lt;&gt;"",IF(OR(LOWER(I56)=LOWER("Buddy haut den Lukas"),LOWER(I56)=LOWER("Chissà perché... capitano tutte a me"),LOWER(I56)=LOWER("Everything Happens to Me"),LOWER(I56)=LOWER("Why Did You Pick on Me?")),1,2),0)</f>
        <v>0</v>
      </c>
      <c r="K56" s="11"/>
    </row>
    <row r="57" spans="1:11" s="1" customFormat="1">
      <c r="A57" s="12"/>
      <c r="B57" s="14"/>
      <c r="C57" s="15"/>
      <c r="D57" s="16"/>
      <c r="E57" s="14"/>
      <c r="F57" s="15"/>
      <c r="G57" s="16"/>
      <c r="H57" s="14"/>
      <c r="I57" s="15"/>
      <c r="J57" s="54"/>
      <c r="K57" s="11"/>
    </row>
    <row r="58" spans="1:11" s="1" customFormat="1" ht="132" customHeight="1">
      <c r="A58" s="12"/>
      <c r="B58" s="14">
        <f>B54+3</f>
        <v>40</v>
      </c>
      <c r="C58" s="2"/>
      <c r="D58" s="16"/>
      <c r="E58" s="14">
        <f>E54+3</f>
        <v>41</v>
      </c>
      <c r="F58" s="2"/>
      <c r="G58" s="16"/>
      <c r="H58" s="14">
        <f>H54+3</f>
        <v>42</v>
      </c>
      <c r="I58" s="2"/>
      <c r="J58" s="54"/>
      <c r="K58" s="11"/>
    </row>
    <row r="59" spans="1:11" s="1" customFormat="1" ht="13.5" thickBot="1">
      <c r="A59" s="12"/>
      <c r="B59" s="14"/>
      <c r="C59" s="3" t="str">
        <f>IF(D60=1,"Richtig",IF(C60&lt;&gt;"","Falsch","noch nicht gelöst"))</f>
        <v>noch nicht gelöst</v>
      </c>
      <c r="D59" s="16"/>
      <c r="E59" s="14"/>
      <c r="F59" s="3" t="str">
        <f>IF(G60=1,"Richtig",IF(F60&lt;&gt;"","Falsch","noch nicht gelöst"))</f>
        <v>noch nicht gelöst</v>
      </c>
      <c r="G59" s="16"/>
      <c r="H59" s="14"/>
      <c r="I59" s="3" t="str">
        <f>IF(J60=1,"Richtig",IF(I60&lt;&gt;"","Falsch","noch nicht gelöst"))</f>
        <v>noch nicht gelöst</v>
      </c>
      <c r="J59" s="54"/>
      <c r="K59" s="11"/>
    </row>
    <row r="60" spans="1:11" s="1" customFormat="1" ht="13.5" thickBot="1">
      <c r="A60" s="12"/>
      <c r="B60" s="14"/>
      <c r="C60" s="42"/>
      <c r="D60" s="16">
        <f>IF(C60&lt;&gt;"",IF(OR(LOWER(C60)=LOWER("Ace Ventura"),LOWER(C60)=LOWER("Ace Ventura: Pet Detective"),LOWER(C60)=LOWER("Ace Ventura - Ein tierischer Detektiv"),LOWER(C60)=LOWER("Ace Ventura - Der tierischer Detektiv")),1,2),0)</f>
        <v>0</v>
      </c>
      <c r="E60" s="14"/>
      <c r="F60" s="42"/>
      <c r="G60" s="16">
        <f>IF(F60&lt;&gt;"",IF(OR(LOWER(F60)=LOWER("Loaded Weapon 1"),LOWER(F60)=LOWER("National Lampoon's Loaded Weapon 1"),LOWER(F60)=LOWER("National Lampoon's Loaded Weapon")),1,2),0)</f>
        <v>0</v>
      </c>
      <c r="H60" s="14"/>
      <c r="I60" s="42"/>
      <c r="J60" s="54">
        <f>IF(I60&lt;&gt;"",IF(OR(LOWER(I60)=LOWER("Crocodile Dundee"),LOWER(I60)=LOWER("Crocodile' Dundee"),LOWER(I60)=LOWER("Crocodile Dundee - Ein Krokodil zum Küssen")),1,2),0)</f>
        <v>0</v>
      </c>
      <c r="K60" s="11"/>
    </row>
    <row r="61" spans="1:11" s="1" customFormat="1">
      <c r="A61" s="12"/>
      <c r="B61" s="14"/>
      <c r="C61" s="15"/>
      <c r="D61" s="16"/>
      <c r="E61" s="14"/>
      <c r="F61" s="15"/>
      <c r="G61" s="16"/>
      <c r="H61" s="14"/>
      <c r="I61" s="15"/>
      <c r="J61" s="54"/>
      <c r="K61" s="11"/>
    </row>
    <row r="62" spans="1:11" s="1" customFormat="1" ht="132" customHeight="1">
      <c r="A62" s="12"/>
      <c r="B62" s="14">
        <f>B58+3</f>
        <v>43</v>
      </c>
      <c r="C62" s="2"/>
      <c r="D62" s="16"/>
      <c r="E62" s="14">
        <f>E58+3</f>
        <v>44</v>
      </c>
      <c r="F62" s="2"/>
      <c r="G62" s="16"/>
      <c r="H62" s="14">
        <f>H58+3</f>
        <v>45</v>
      </c>
      <c r="I62" s="2"/>
      <c r="J62" s="54"/>
      <c r="K62" s="11"/>
    </row>
    <row r="63" spans="1:11" s="1" customFormat="1" ht="13.5" thickBot="1">
      <c r="A63" s="12"/>
      <c r="B63" s="14"/>
      <c r="C63" s="3" t="str">
        <f>IF(D64=1,"Richtig",IF(C64&lt;&gt;"","Falsch","noch nicht gelöst"))</f>
        <v>noch nicht gelöst</v>
      </c>
      <c r="D63" s="16"/>
      <c r="E63" s="14"/>
      <c r="F63" s="3" t="str">
        <f>IF(G64=1,"Richtig",IF(F64&lt;&gt;"","Falsch","noch nicht gelöst"))</f>
        <v>noch nicht gelöst</v>
      </c>
      <c r="G63" s="16"/>
      <c r="H63" s="14"/>
      <c r="I63" s="3" t="str">
        <f>IF(J64=1,"Richtig",IF(I64&lt;&gt;"","Falsch","noch nicht gelöst"))</f>
        <v>noch nicht gelöst</v>
      </c>
      <c r="J63" s="54"/>
      <c r="K63" s="11"/>
    </row>
    <row r="64" spans="1:11" s="1" customFormat="1" ht="13.5" thickBot="1">
      <c r="A64" s="12"/>
      <c r="B64" s="14"/>
      <c r="C64" s="42"/>
      <c r="D64" s="16">
        <f>IF(C64&lt;&gt;"",IF(OR(LOWER(C64)=LOWER("Tomcats")),1,2),0)</f>
        <v>0</v>
      </c>
      <c r="E64" s="14"/>
      <c r="F64" s="42"/>
      <c r="G64" s="16">
        <f>IF(F64&lt;&gt;"",IF(OR(LOWER(F64)=LOWER("Demolition Man"),LOWER(F64)=LOWER("Demolition Men")),1,2),0)</f>
        <v>0</v>
      </c>
      <c r="H64" s="14"/>
      <c r="I64" s="42"/>
      <c r="J64" s="54">
        <f>IF(I64&lt;&gt;"",IF(OR(LOWER(I64)=LOWER("Bad Boys"),LOWER(I64)=LOWER("Bad Boys - Harte Jungs"),LOWER(I64)=LOWER("Harte Jungs"),LOWER(I64)=LOWER("Bulletproof Hearts")),1,2),0)</f>
        <v>0</v>
      </c>
      <c r="K64" s="11"/>
    </row>
    <row r="65" spans="1:11" s="1" customFormat="1">
      <c r="A65" s="12"/>
      <c r="B65" s="14"/>
      <c r="C65" s="15"/>
      <c r="D65" s="16"/>
      <c r="E65" s="14"/>
      <c r="F65" s="15"/>
      <c r="G65" s="16"/>
      <c r="H65" s="14"/>
      <c r="I65" s="15"/>
      <c r="J65" s="54"/>
      <c r="K65" s="11"/>
    </row>
    <row r="66" spans="1:11" s="1" customFormat="1" ht="132" customHeight="1">
      <c r="A66" s="12"/>
      <c r="B66" s="14">
        <f>B62+3</f>
        <v>46</v>
      </c>
      <c r="C66" s="2"/>
      <c r="D66" s="16"/>
      <c r="E66" s="14">
        <f>E62+3</f>
        <v>47</v>
      </c>
      <c r="F66" s="2"/>
      <c r="G66" s="16"/>
      <c r="H66" s="14">
        <f>H62+3</f>
        <v>48</v>
      </c>
      <c r="I66" s="2"/>
      <c r="J66" s="54"/>
      <c r="K66" s="11"/>
    </row>
    <row r="67" spans="1:11" s="1" customFormat="1" ht="13.5" thickBot="1">
      <c r="A67" s="12"/>
      <c r="B67" s="14"/>
      <c r="C67" s="3" t="str">
        <f>IF(D68=1,"Richtig",IF(C68&lt;&gt;"","Falsch","noch nicht gelöst"))</f>
        <v>noch nicht gelöst</v>
      </c>
      <c r="D67" s="16"/>
      <c r="E67" s="14"/>
      <c r="F67" s="3" t="str">
        <f>IF(G68=1,"Richtig",IF(F68&lt;&gt;"","Falsch","noch nicht gelöst"))</f>
        <v>noch nicht gelöst</v>
      </c>
      <c r="G67" s="16"/>
      <c r="H67" s="14"/>
      <c r="I67" s="3" t="str">
        <f>IF(J68=1,"Richtig",IF(I68&lt;&gt;"","Falsch","noch nicht gelöst"))</f>
        <v>noch nicht gelöst</v>
      </c>
      <c r="J67" s="54"/>
      <c r="K67" s="11"/>
    </row>
    <row r="68" spans="1:11" s="1" customFormat="1" ht="13.5" thickBot="1">
      <c r="A68" s="12"/>
      <c r="B68" s="14"/>
      <c r="C68" s="42"/>
      <c r="D68" s="16">
        <f>IF(C68&lt;&gt;"",IF(OR(LOWER(C68)=LOWER("Immer Ärger mit Bernie"),LOWER(C68)=LOWER("Weekend at Bernie's"),LOWER(C68)=LOWER("Hot and Cold")),1,2),0)</f>
        <v>0</v>
      </c>
      <c r="E68" s="14"/>
      <c r="F68" s="42"/>
      <c r="G68" s="16">
        <f>IF(F68&lt;&gt;"",IF(OR(LOWER(F68)=LOWER("Findet Nemo"),LOWER(F68)=LOWER("Finding Nemo")),1,2),0)</f>
        <v>0</v>
      </c>
      <c r="H68" s="14"/>
      <c r="I68" s="42"/>
      <c r="J68" s="54">
        <f>IF(I68&lt;&gt;"",IF(OR(LOWER(I68)=LOWER("Blinde Wut"),LOWER(I68)=LOWER("Blind Fury")),1,2),0)</f>
        <v>0</v>
      </c>
      <c r="K68" s="11"/>
    </row>
    <row r="69" spans="1:11" s="1" customFormat="1">
      <c r="A69" s="12"/>
      <c r="B69" s="14"/>
      <c r="C69" s="15"/>
      <c r="D69" s="16"/>
      <c r="E69" s="14"/>
      <c r="F69" s="15"/>
      <c r="G69" s="16"/>
      <c r="H69" s="14"/>
      <c r="I69" s="15"/>
      <c r="J69" s="54"/>
      <c r="K69" s="11"/>
    </row>
    <row r="70" spans="1:11" s="1" customFormat="1" ht="132" customHeight="1">
      <c r="A70" s="12"/>
      <c r="B70" s="14">
        <f>B66+3</f>
        <v>49</v>
      </c>
      <c r="C70" s="2"/>
      <c r="D70" s="16"/>
      <c r="E70" s="14">
        <f>E66+3</f>
        <v>50</v>
      </c>
      <c r="F70" s="2"/>
      <c r="G70" s="16"/>
      <c r="H70" s="14">
        <f>H66+3</f>
        <v>51</v>
      </c>
      <c r="I70" s="2"/>
      <c r="J70" s="54"/>
      <c r="K70" s="11"/>
    </row>
    <row r="71" spans="1:11" s="1" customFormat="1" ht="13.5" thickBot="1">
      <c r="A71" s="12"/>
      <c r="B71" s="14"/>
      <c r="C71" s="3" t="str">
        <f>IF(D72=1,"Richtig",IF(C72&lt;&gt;"","Falsch","noch nicht gelöst"))</f>
        <v>noch nicht gelöst</v>
      </c>
      <c r="D71" s="16"/>
      <c r="E71" s="14"/>
      <c r="F71" s="3" t="str">
        <f>IF(G72=1,"Richtig",IF(F72&lt;&gt;"","Falsch","noch nicht gelöst"))</f>
        <v>noch nicht gelöst</v>
      </c>
      <c r="G71" s="16"/>
      <c r="H71" s="14"/>
      <c r="I71" s="3" t="str">
        <f>IF(J72=1,"Richtig",IF(I72&lt;&gt;"","Falsch","noch nicht gelöst"))</f>
        <v>noch nicht gelöst</v>
      </c>
      <c r="J71" s="54"/>
      <c r="K71" s="11"/>
    </row>
    <row r="72" spans="1:11" s="1" customFormat="1" ht="13.5" thickBot="1">
      <c r="A72" s="12"/>
      <c r="B72" s="14"/>
      <c r="C72" s="42"/>
      <c r="D72" s="16">
        <f>IF(C72&lt;&gt;"",IF(OR(LOWER(C72)=LOWER("Das Vermächtnis der Tempelritter"),LOWER(C72)=LOWER("National Treasure"),LOWER(C72)=LOWER("Sonomo")),1,2),0)</f>
        <v>0</v>
      </c>
      <c r="E72" s="14"/>
      <c r="F72" s="42"/>
      <c r="G72" s="16">
        <f>IF(F72&lt;&gt;"",IF(OR(LOWER(F72)=LOWER("Taxi 2"),LOWER(F72)=LOWER("Taxi Taxi")),1,2),0)</f>
        <v>0</v>
      </c>
      <c r="H72" s="14"/>
      <c r="I72" s="42"/>
      <c r="J72" s="54">
        <f>IF(I72&lt;&gt;"",IF(OR(LOWER(I72)=LOWER("Convoy")),1,2),0)</f>
        <v>0</v>
      </c>
      <c r="K72" s="11"/>
    </row>
    <row r="73" spans="1:11" s="1" customFormat="1">
      <c r="A73" s="12"/>
      <c r="B73" s="14"/>
      <c r="C73" s="15"/>
      <c r="D73" s="16"/>
      <c r="E73" s="14"/>
      <c r="F73" s="15"/>
      <c r="G73" s="16"/>
      <c r="H73" s="14"/>
      <c r="I73" s="15"/>
      <c r="J73" s="54"/>
      <c r="K73" s="11"/>
    </row>
    <row r="74" spans="1:11" s="1" customFormat="1" ht="132" customHeight="1">
      <c r="A74" s="12"/>
      <c r="B74" s="14">
        <f>B70+3</f>
        <v>52</v>
      </c>
      <c r="C74" s="2"/>
      <c r="D74" s="16"/>
      <c r="E74" s="14">
        <f>E70+3</f>
        <v>53</v>
      </c>
      <c r="F74" s="2"/>
      <c r="G74" s="16"/>
      <c r="H74" s="14">
        <f>H70+3</f>
        <v>54</v>
      </c>
      <c r="I74" s="2"/>
      <c r="J74" s="54"/>
      <c r="K74" s="11"/>
    </row>
    <row r="75" spans="1:11" s="1" customFormat="1" ht="13.5" thickBot="1">
      <c r="A75" s="12"/>
      <c r="B75" s="14"/>
      <c r="C75" s="3" t="str">
        <f>IF(D76=1,"Richtig",IF(C76&lt;&gt;"","Falsch","noch nicht gelöst"))</f>
        <v>noch nicht gelöst</v>
      </c>
      <c r="D75" s="16"/>
      <c r="E75" s="14"/>
      <c r="F75" s="3" t="str">
        <f>IF(G76=1,"Richtig",IF(F76&lt;&gt;"","Falsch","noch nicht gelöst"))</f>
        <v>noch nicht gelöst</v>
      </c>
      <c r="G75" s="16"/>
      <c r="H75" s="14"/>
      <c r="I75" s="3" t="str">
        <f>IF(J76=1,"Richtig",IF(I76&lt;&gt;"","Falsch","noch nicht gelöst"))</f>
        <v>noch nicht gelöst</v>
      </c>
      <c r="J75" s="54"/>
      <c r="K75" s="11"/>
    </row>
    <row r="76" spans="1:11" s="1" customFormat="1" ht="13.5" thickBot="1">
      <c r="A76" s="12"/>
      <c r="B76" s="14"/>
      <c r="C76" s="42"/>
      <c r="D76" s="16">
        <f>IF(C76&lt;&gt;"",IF(OR(LOWER(C76)=LOWER("Girlsclub - Vorsicht bissig"),LOWER(C76)=LOWER("Mean Girls"),LOWER(C76)=LOWER("Girlsclub"),LOWER(C76)=LOWER("Untitled 'Queen Bees and Wannabes' Project")),1,2),0)</f>
        <v>0</v>
      </c>
      <c r="E76" s="14"/>
      <c r="F76" s="42"/>
      <c r="G76" s="16">
        <f>IF(F76&lt;&gt;"",IF(OR(LOWER(F76)=LOWER("Die Legende des Zorro"),LOWER(F76)=LOWER("The Legend of Zorro"),LOWER(F76)=LOWER("Zorro 2"),LOWER(F76)=LOWER("Zorro Unmasked")),1,2),0)</f>
        <v>0</v>
      </c>
      <c r="H76" s="14"/>
      <c r="I76" s="42"/>
      <c r="J76" s="54">
        <f>IF(I76&lt;&gt;"",IF(OR(LOWER(I76)=LOWER("Agent Cody Banks"),LOWER(I76)=LOWER("Cody Banks")),1,2),0)</f>
        <v>0</v>
      </c>
      <c r="K76" s="11"/>
    </row>
    <row r="77" spans="1:11" s="1" customFormat="1">
      <c r="A77" s="12"/>
      <c r="B77" s="14"/>
      <c r="C77" s="15"/>
      <c r="D77" s="16"/>
      <c r="E77" s="14"/>
      <c r="F77" s="15"/>
      <c r="G77" s="16"/>
      <c r="H77" s="14"/>
      <c r="I77" s="15"/>
      <c r="J77" s="54"/>
      <c r="K77" s="11"/>
    </row>
    <row r="78" spans="1:11" s="1" customFormat="1" ht="132" customHeight="1">
      <c r="A78" s="12"/>
      <c r="B78" s="14">
        <f>B74+3</f>
        <v>55</v>
      </c>
      <c r="C78" s="2"/>
      <c r="D78" s="16"/>
      <c r="E78" s="14">
        <f>E74+3</f>
        <v>56</v>
      </c>
      <c r="F78" s="2"/>
      <c r="G78" s="16"/>
      <c r="H78" s="14">
        <f>H74+3</f>
        <v>57</v>
      </c>
      <c r="I78" s="2"/>
      <c r="J78" s="54"/>
      <c r="K78" s="11"/>
    </row>
    <row r="79" spans="1:11" s="1" customFormat="1" ht="13.5" thickBot="1">
      <c r="A79" s="12"/>
      <c r="B79" s="14"/>
      <c r="C79" s="3" t="str">
        <f>IF(D80=1,"Richtig",IF(C80&lt;&gt;"","Falsch","noch nicht gelöst"))</f>
        <v>noch nicht gelöst</v>
      </c>
      <c r="D79" s="16"/>
      <c r="E79" s="14"/>
      <c r="F79" s="3" t="str">
        <f>IF(G80=1,"Richtig",IF(F80&lt;&gt;"","Falsch","noch nicht gelöst"))</f>
        <v>noch nicht gelöst</v>
      </c>
      <c r="G79" s="16"/>
      <c r="H79" s="14"/>
      <c r="I79" s="3" t="str">
        <f>IF(J80=1,"Richtig",IF(I80&lt;&gt;"","Falsch","noch nicht gelöst"))</f>
        <v>noch nicht gelöst</v>
      </c>
      <c r="J79" s="54"/>
      <c r="K79" s="11"/>
    </row>
    <row r="80" spans="1:11" s="1" customFormat="1" ht="13.5" thickBot="1">
      <c r="A80" s="12"/>
      <c r="B80" s="14"/>
      <c r="C80" s="42"/>
      <c r="D80" s="16">
        <f>IF(C80&lt;&gt;"",IF(OR(LOWER(C80)=LOWER("Ausnahmezustand"),LOWER(C80)=LOWER("The Siege"),LOWER(C80)=LOWER("Against All Enemies"),LOWER(C80)=LOWER("Martial Law")),1,2),0)</f>
        <v>0</v>
      </c>
      <c r="E80" s="14"/>
      <c r="F80" s="42"/>
      <c r="G80" s="16">
        <f>IF(F80&lt;&gt;"",IF(OR(LOWER(F80)=LOWER("Last Action Hero"),LOWER(F80)=LOWER("Der Letzte Action Held"),LOWER(F80)=LOWER("Extremely Violent")),1,2),0)</f>
        <v>0</v>
      </c>
      <c r="H80" s="14"/>
      <c r="I80" s="42"/>
      <c r="J80" s="54">
        <f>IF(I80&lt;&gt;"",IF(OR(LOWER(I80)=LOWER("Catch me if you can")),1,2),0)</f>
        <v>0</v>
      </c>
      <c r="K80" s="11"/>
    </row>
    <row r="81" spans="1:11" s="1" customFormat="1">
      <c r="A81" s="12"/>
      <c r="B81" s="14"/>
      <c r="C81" s="15"/>
      <c r="D81" s="16"/>
      <c r="E81" s="14"/>
      <c r="F81" s="15"/>
      <c r="G81" s="16"/>
      <c r="H81" s="14"/>
      <c r="I81" s="15"/>
      <c r="J81" s="54"/>
      <c r="K81" s="11"/>
    </row>
    <row r="82" spans="1:11" s="1" customFormat="1" ht="132" customHeight="1">
      <c r="A82" s="12"/>
      <c r="B82" s="14">
        <f>B78+3</f>
        <v>58</v>
      </c>
      <c r="C82" s="2"/>
      <c r="D82" s="16"/>
      <c r="E82" s="14">
        <f>E78+3</f>
        <v>59</v>
      </c>
      <c r="F82" s="2"/>
      <c r="G82" s="16"/>
      <c r="H82" s="14">
        <f>H78+3</f>
        <v>60</v>
      </c>
      <c r="I82" s="2"/>
      <c r="J82" s="54"/>
      <c r="K82" s="11"/>
    </row>
    <row r="83" spans="1:11" s="1" customFormat="1" ht="13.5" thickBot="1">
      <c r="A83" s="12"/>
      <c r="B83" s="14"/>
      <c r="C83" s="3" t="str">
        <f>IF(D84=1,"Richtig",IF(C84&lt;&gt;"","Falsch","noch nicht gelöst"))</f>
        <v>noch nicht gelöst</v>
      </c>
      <c r="D83" s="16"/>
      <c r="E83" s="14"/>
      <c r="F83" s="3" t="str">
        <f>IF(G84=1,"Richtig",IF(F84&lt;&gt;"","Falsch","noch nicht gelöst"))</f>
        <v>noch nicht gelöst</v>
      </c>
      <c r="G83" s="16"/>
      <c r="H83" s="14"/>
      <c r="I83" s="3" t="str">
        <f>IF(J84=1,"Richtig",IF(I84&lt;&gt;"","Falsch","noch nicht gelöst"))</f>
        <v>noch nicht gelöst</v>
      </c>
      <c r="J83" s="54"/>
      <c r="K83" s="11"/>
    </row>
    <row r="84" spans="1:11" s="1" customFormat="1" ht="13.5" thickBot="1">
      <c r="A84" s="12"/>
      <c r="B84" s="14"/>
      <c r="C84" s="42"/>
      <c r="D84" s="16">
        <f>IF(C84&lt;&gt;"",IF(OR(LOWER(C84)=LOWER("Stop! Oder meine Mami schießt"),LOWER(C84)=LOWER("Stop! Or My Mom Will Shoot"),LOWER(C84)=LOWER("Stop Oder meine Mami schießt"),LOWER(C84)=LOWER("Stop Or My Mom Will Shoot")),1,2),0)</f>
        <v>0</v>
      </c>
      <c r="E84" s="14"/>
      <c r="F84" s="42"/>
      <c r="G84" s="16">
        <f>IF(F84&lt;&gt;"",IF(OR(LOWER(F84)=LOWER("Das fünfte Element"),LOWER(F84)=LOWER("The Fifth Element"),LOWER(F84)=LOWER("Le Cinquième élément"),LOWER(F84)=LOWER("The 5th Element")),1,2),0)</f>
        <v>0</v>
      </c>
      <c r="H84" s="14"/>
      <c r="I84" s="42"/>
      <c r="J84" s="54">
        <f>IF(I84&lt;&gt;"",IF(OR(LOWER(I84)=LOWER("Air Force One"),LOWER(I84)=LOWER("AFO")),1,2),0)</f>
        <v>0</v>
      </c>
      <c r="K84" s="11"/>
    </row>
    <row r="85" spans="1:11" s="1" customFormat="1">
      <c r="A85" s="12"/>
      <c r="B85" s="14"/>
      <c r="C85" s="15"/>
      <c r="D85" s="16"/>
      <c r="E85" s="14"/>
      <c r="F85" s="15"/>
      <c r="G85" s="16"/>
      <c r="H85" s="14"/>
      <c r="I85" s="15"/>
      <c r="J85" s="54"/>
      <c r="K85" s="11"/>
    </row>
    <row r="86" spans="1:11" s="1" customFormat="1" ht="132" customHeight="1">
      <c r="A86" s="12"/>
      <c r="B86" s="14">
        <f>B82+3</f>
        <v>61</v>
      </c>
      <c r="C86" s="2"/>
      <c r="D86" s="16"/>
      <c r="E86" s="14">
        <f>E82+3</f>
        <v>62</v>
      </c>
      <c r="F86" s="2"/>
      <c r="G86" s="16"/>
      <c r="H86" s="14">
        <f>H82+3</f>
        <v>63</v>
      </c>
      <c r="I86" s="2"/>
      <c r="J86" s="54"/>
      <c r="K86" s="11"/>
    </row>
    <row r="87" spans="1:11" s="1" customFormat="1" ht="13.5" thickBot="1">
      <c r="A87" s="12"/>
      <c r="B87" s="14"/>
      <c r="C87" s="3" t="str">
        <f>IF(D88=1,"Richtig",IF(C88&lt;&gt;"","Falsch","noch nicht gelöst"))</f>
        <v>noch nicht gelöst</v>
      </c>
      <c r="D87" s="16"/>
      <c r="E87" s="14"/>
      <c r="F87" s="3" t="str">
        <f>IF(G88=1,"Richtig",IF(F88&lt;&gt;"","Falsch","noch nicht gelöst"))</f>
        <v>noch nicht gelöst</v>
      </c>
      <c r="G87" s="16"/>
      <c r="H87" s="14"/>
      <c r="I87" s="3" t="str">
        <f>IF(J88=1,"Richtig",IF(I88&lt;&gt;"","Falsch","noch nicht gelöst"))</f>
        <v>noch nicht gelöst</v>
      </c>
      <c r="J87" s="54"/>
      <c r="K87" s="11"/>
    </row>
    <row r="88" spans="1:11" s="1" customFormat="1" ht="13.5" thickBot="1">
      <c r="A88" s="12"/>
      <c r="B88" s="14"/>
      <c r="C88" s="42"/>
      <c r="D88" s="16">
        <f>IF(C88&lt;&gt;"",IF(OR(LOWER(C88)=LOWER("The 6th Day"),LOWER(C88)=LOWER("The Sixth Day"),LOWER(C88)=LOWER("On the Sixth Day"),LOWER(C88)=LOWER("Le Sixième jour")),1,2),0)</f>
        <v>0</v>
      </c>
      <c r="E88" s="14"/>
      <c r="F88" s="42"/>
      <c r="G88" s="16">
        <f>IF(F88&lt;&gt;"",IF(OR(LOWER(F88)=LOWER("Armageddon"),LOWER(F88)=LOWER("Armageddon - Das jüngste Gericht")),1,2),0)</f>
        <v>0</v>
      </c>
      <c r="H88" s="14"/>
      <c r="I88" s="42"/>
      <c r="J88" s="54">
        <f>IF(I88&lt;&gt;"",IF(OR(LOWER(I88)=LOWER("Flipper")),1,2),0)</f>
        <v>0</v>
      </c>
      <c r="K88" s="11"/>
    </row>
    <row r="89" spans="1:11" s="1" customFormat="1">
      <c r="A89" s="12"/>
      <c r="B89" s="14"/>
      <c r="C89" s="15"/>
      <c r="D89" s="16"/>
      <c r="E89" s="14"/>
      <c r="F89" s="15"/>
      <c r="G89" s="16"/>
      <c r="H89" s="14"/>
      <c r="I89" s="15"/>
      <c r="J89" s="54"/>
      <c r="K89" s="11"/>
    </row>
    <row r="90" spans="1:11" s="1" customFormat="1" ht="132" customHeight="1">
      <c r="A90" s="12"/>
      <c r="B90" s="14">
        <f>B86+3</f>
        <v>64</v>
      </c>
      <c r="C90" s="2"/>
      <c r="D90" s="16"/>
      <c r="E90" s="14">
        <f>E86+3</f>
        <v>65</v>
      </c>
      <c r="F90" s="2"/>
      <c r="G90" s="16"/>
      <c r="H90" s="14">
        <f>H86+3</f>
        <v>66</v>
      </c>
      <c r="I90" s="2"/>
      <c r="J90" s="54"/>
      <c r="K90" s="11"/>
    </row>
    <row r="91" spans="1:11" s="1" customFormat="1" ht="13.5" thickBot="1">
      <c r="A91" s="12"/>
      <c r="B91" s="14"/>
      <c r="C91" s="3" t="str">
        <f>IF(D92=1,"Richtig",IF(C92&lt;&gt;"","Falsch","noch nicht gelöst"))</f>
        <v>noch nicht gelöst</v>
      </c>
      <c r="D91" s="16"/>
      <c r="E91" s="14"/>
      <c r="F91" s="3" t="str">
        <f>IF(G92=1,"Richtig",IF(F92&lt;&gt;"","Falsch","noch nicht gelöst"))</f>
        <v>noch nicht gelöst</v>
      </c>
      <c r="G91" s="16"/>
      <c r="H91" s="14"/>
      <c r="I91" s="3" t="str">
        <f>IF(J92=1,"Richtig",IF(I92&lt;&gt;"","Falsch","noch nicht gelöst"))</f>
        <v>noch nicht gelöst</v>
      </c>
      <c r="J91" s="54"/>
      <c r="K91" s="11"/>
    </row>
    <row r="92" spans="1:11" s="1" customFormat="1" ht="13.5" thickBot="1">
      <c r="A92" s="12"/>
      <c r="B92" s="14"/>
      <c r="C92" s="42"/>
      <c r="D92" s="16">
        <f>IF(C92&lt;&gt;"",IF(OR(LOWER(C92)=LOWER("Das Geheimnis meines Erfolgs"),LOWER(C92)=LOWER("The Secret of My Succe$s"),LOWER(C92)=LOWER("The Secret of My Success")),1,2),0)</f>
        <v>0</v>
      </c>
      <c r="E92" s="14"/>
      <c r="F92" s="42"/>
      <c r="G92" s="16">
        <f>IF(F92&lt;&gt;"",IF(OR(LOWER(F92)=LOWER("Catwoman"),LOWER(F92)=LOWER("Cat woman"),LOWER(F92)=LOWER("Catwomen"),LOWER(F92)=LOWER("Cat women")),1,2),0)</f>
        <v>0</v>
      </c>
      <c r="H92" s="14"/>
      <c r="I92" s="42"/>
      <c r="J92" s="54">
        <f>IF(I92&lt;&gt;"",IF(OR(LOWER(I92)=LOWER("Cast Away - Verschollen"),LOWER(I92)=LOWER("Cast Away"),LOWER(I92)=LOWER("Verschollen")),1,2),0)</f>
        <v>0</v>
      </c>
      <c r="K92" s="11"/>
    </row>
    <row r="93" spans="1:11" s="1" customFormat="1">
      <c r="A93" s="12"/>
      <c r="B93" s="14"/>
      <c r="C93" s="15"/>
      <c r="D93" s="16"/>
      <c r="E93" s="14"/>
      <c r="F93" s="15"/>
      <c r="G93" s="16"/>
      <c r="H93" s="14"/>
      <c r="I93" s="15"/>
      <c r="J93" s="54"/>
      <c r="K93" s="11"/>
    </row>
    <row r="94" spans="1:11" s="1" customFormat="1" ht="132" customHeight="1">
      <c r="A94" s="12"/>
      <c r="B94" s="14">
        <f>B90+3</f>
        <v>67</v>
      </c>
      <c r="C94" s="2"/>
      <c r="D94" s="16"/>
      <c r="E94" s="14">
        <f>E90+3</f>
        <v>68</v>
      </c>
      <c r="F94" s="2"/>
      <c r="G94" s="16"/>
      <c r="H94" s="14">
        <f>H90+3</f>
        <v>69</v>
      </c>
      <c r="I94" s="2"/>
      <c r="J94" s="54"/>
      <c r="K94" s="11"/>
    </row>
    <row r="95" spans="1:11" s="1" customFormat="1" ht="13.5" thickBot="1">
      <c r="A95" s="12"/>
      <c r="B95" s="14"/>
      <c r="C95" s="3" t="str">
        <f>IF(D96=1,"Richtig",IF(C96&lt;&gt;"","Falsch","noch nicht gelöst"))</f>
        <v>noch nicht gelöst</v>
      </c>
      <c r="D95" s="16"/>
      <c r="E95" s="14"/>
      <c r="F95" s="3" t="str">
        <f>IF(G96=1,"Richtig",IF(F96&lt;&gt;"","Falsch","noch nicht gelöst"))</f>
        <v>noch nicht gelöst</v>
      </c>
      <c r="G95" s="16"/>
      <c r="H95" s="14"/>
      <c r="I95" s="3" t="str">
        <f>IF(J96=1,"Richtig",IF(I96&lt;&gt;"","Falsch","noch nicht gelöst"))</f>
        <v>noch nicht gelöst</v>
      </c>
      <c r="J95" s="54"/>
      <c r="K95" s="11"/>
    </row>
    <row r="96" spans="1:11" s="1" customFormat="1" ht="13.5" thickBot="1">
      <c r="A96" s="12"/>
      <c r="B96" s="14"/>
      <c r="C96" s="42"/>
      <c r="D96" s="16">
        <f>IF(C96&lt;&gt;"",IF(OR(LOWER(C96)=LOWER("Mulan"),LOWER(C96)=LOWER("The Legend of Mulan"),LOWER(C96)=LOWER("China Doll")),1,2),0)</f>
        <v>0</v>
      </c>
      <c r="E96" s="14"/>
      <c r="F96" s="42"/>
      <c r="G96" s="16">
        <f>IF(F96&lt;&gt;"",IF(OR(LOWER(F96)=LOWER("Hot Shots - Die Mutter aller Filme"),LOWER(F96)=LOWER("Hot Shots!"),LOWER(F96)=LOWER("Hot Shots! - Die Mutter aller Filme"),LOWER(F96)=LOWER("Hot Shots")),1,2),0)</f>
        <v>0</v>
      </c>
      <c r="H96" s="14"/>
      <c r="I96" s="42"/>
      <c r="J96" s="54">
        <f>IF(I96&lt;&gt;"",IF(OR(LOWER(I96)=LOWER("Auf dem Highway ist die Hölle los"),LOWER(I96)=LOWER("The Cannonball Run"),LOWER(I96)=LOWER("Cannonball 1"),LOWER(I96)=LOWER("Auf dem Highway ist die Hölle los 1")),1,2),0)</f>
        <v>0</v>
      </c>
      <c r="K96" s="11"/>
    </row>
    <row r="97" spans="1:11" s="1" customFormat="1">
      <c r="A97" s="12"/>
      <c r="B97" s="14"/>
      <c r="C97" s="15"/>
      <c r="D97" s="16"/>
      <c r="E97" s="14"/>
      <c r="F97" s="15"/>
      <c r="G97" s="16"/>
      <c r="H97" s="14"/>
      <c r="I97" s="15"/>
      <c r="J97" s="54"/>
      <c r="K97" s="11"/>
    </row>
    <row r="98" spans="1:11" s="1" customFormat="1" ht="132" customHeight="1">
      <c r="A98" s="12"/>
      <c r="B98" s="14">
        <f>B94+3</f>
        <v>70</v>
      </c>
      <c r="C98" s="2"/>
      <c r="D98" s="16"/>
      <c r="E98" s="14">
        <f>E94+3</f>
        <v>71</v>
      </c>
      <c r="F98" s="2"/>
      <c r="G98" s="16"/>
      <c r="H98" s="14">
        <f>H94+3</f>
        <v>72</v>
      </c>
      <c r="I98" s="2"/>
      <c r="J98" s="54"/>
      <c r="K98" s="11"/>
    </row>
    <row r="99" spans="1:11" s="1" customFormat="1" ht="13.5" thickBot="1">
      <c r="A99" s="12"/>
      <c r="B99" s="14"/>
      <c r="C99" s="3" t="str">
        <f>IF(D100=1,"Richtig",IF(C100&lt;&gt;"","Falsch","noch nicht gelöst"))</f>
        <v>noch nicht gelöst</v>
      </c>
      <c r="D99" s="16"/>
      <c r="E99" s="14"/>
      <c r="F99" s="3" t="str">
        <f>IF(G100=1,"Richtig",IF(F100&lt;&gt;"","Falsch","noch nicht gelöst"))</f>
        <v>noch nicht gelöst</v>
      </c>
      <c r="G99" s="16"/>
      <c r="H99" s="14"/>
      <c r="I99" s="3" t="str">
        <f>IF(J100=1,"Richtig",IF(I100&lt;&gt;"","Falsch","noch nicht gelöst"))</f>
        <v>noch nicht gelöst</v>
      </c>
      <c r="J99" s="54"/>
      <c r="K99" s="11"/>
    </row>
    <row r="100" spans="1:11" s="1" customFormat="1" ht="13.5" thickBot="1">
      <c r="A100" s="12"/>
      <c r="B100" s="14"/>
      <c r="C100" s="42"/>
      <c r="D100" s="16">
        <f>IF(C100&lt;&gt;"",IF(OR(LOWER(C100)=LOWER("American Pie 2"),LOWER(C100)=LOWER("Secret Disguise")),1,2),0)</f>
        <v>0</v>
      </c>
      <c r="E100" s="14"/>
      <c r="F100" s="42"/>
      <c r="G100" s="16">
        <f>IF(F100&lt;&gt;"",IF(OR(LOWER(F100)=LOWER("Deep Impact"),LOWER(F100)=LOWER("Impact")),1,2),0)</f>
        <v>0</v>
      </c>
      <c r="H100" s="14"/>
      <c r="I100" s="42"/>
      <c r="J100" s="54">
        <f>IF(I100&lt;&gt;"",IF(OR(LOWER(I100)=LOWER("Spongebob - Der Film"),LOWER(I100)=LOWER("The SpongeBob SquarePants Movie"),LOWER(I100)=LOWER("Der SpongeBob Schwammkopf Film"),LOWER(I100)=LOWER("SpongeBob")),1,2),0)</f>
        <v>0</v>
      </c>
      <c r="K100" s="11"/>
    </row>
    <row r="101" spans="1:11" s="1" customFormat="1">
      <c r="A101" s="12"/>
      <c r="B101" s="14"/>
      <c r="C101" s="15"/>
      <c r="D101" s="16"/>
      <c r="E101" s="14"/>
      <c r="F101" s="15"/>
      <c r="G101" s="16"/>
      <c r="H101" s="14"/>
      <c r="I101" s="15"/>
      <c r="J101" s="54"/>
      <c r="K101" s="11"/>
    </row>
    <row r="102" spans="1:11" s="1" customFormat="1" ht="132" customHeight="1">
      <c r="A102" s="12"/>
      <c r="B102" s="14">
        <f>B98+3</f>
        <v>73</v>
      </c>
      <c r="C102" s="2"/>
      <c r="D102" s="16"/>
      <c r="E102" s="14">
        <f>E98+3</f>
        <v>74</v>
      </c>
      <c r="F102" s="2"/>
      <c r="G102" s="16"/>
      <c r="H102" s="14">
        <f>H98+3</f>
        <v>75</v>
      </c>
      <c r="I102" s="2"/>
      <c r="J102" s="54"/>
      <c r="K102" s="11"/>
    </row>
    <row r="103" spans="1:11" s="1" customFormat="1" ht="13.5" thickBot="1">
      <c r="A103" s="12"/>
      <c r="B103" s="14"/>
      <c r="C103" s="3" t="str">
        <f>IF(D104=1,"Richtig",IF(C104&lt;&gt;"","Falsch","noch nicht gelöst"))</f>
        <v>noch nicht gelöst</v>
      </c>
      <c r="D103" s="16"/>
      <c r="E103" s="14"/>
      <c r="F103" s="3" t="str">
        <f>IF(G104=1,"Richtig",IF(F104&lt;&gt;"","Falsch","noch nicht gelöst"))</f>
        <v>noch nicht gelöst</v>
      </c>
      <c r="G103" s="16"/>
      <c r="H103" s="14"/>
      <c r="I103" s="3" t="str">
        <f>IF(J104=1,"Richtig",IF(I104&lt;&gt;"","Falsch","noch nicht gelöst"))</f>
        <v>noch nicht gelöst</v>
      </c>
      <c r="J103" s="54"/>
      <c r="K103" s="11"/>
    </row>
    <row r="104" spans="1:11" s="1" customFormat="1" ht="13.5" thickBot="1">
      <c r="A104" s="12"/>
      <c r="B104" s="14"/>
      <c r="C104" s="42"/>
      <c r="D104" s="16">
        <f>IF(C104&lt;&gt;"",IF(OR(LOWER(C104)=LOWER("Auf immer und Ewig"),LOWER(C104)=LOWER("Ever After"),LOWER(C104)=LOWER("Cinderella"),LOWER(C104)=LOWER("Ever After: A Cinderella Story")),1,2),0)</f>
        <v>0</v>
      </c>
      <c r="E104" s="14"/>
      <c r="F104" s="42"/>
      <c r="G104" s="16">
        <f>IF(F104&lt;&gt;"",IF(OR(LOWER(F104)=LOWER("Das fliegende Auge"),LOWER(F104)=LOWER("Blue Thunder"),LOWER(F104)=LOWER("Blue Thunder the Movie")),1,2),0)</f>
        <v>0</v>
      </c>
      <c r="H104" s="14"/>
      <c r="I104" s="42"/>
      <c r="J104" s="54">
        <f>IF(I104&lt;&gt;"",IF(OR(LOWER(I104)=LOWER("Und täglich grüßt das Murmeltier"),LOWER(I104)=LOWER("Groundhog Day"),LOWER(I104)=LOWER("...und täglich grüßt das Murmeltier"),LOWER(I104)=LOWER("... und täglich grüßt das Murmeltier")),1,2),0)</f>
        <v>0</v>
      </c>
      <c r="K104" s="11"/>
    </row>
    <row r="105" spans="1:11" s="1" customFormat="1">
      <c r="A105" s="12"/>
      <c r="B105" s="14"/>
      <c r="C105" s="15"/>
      <c r="D105" s="16"/>
      <c r="E105" s="14"/>
      <c r="F105" s="15"/>
      <c r="G105" s="16"/>
      <c r="H105" s="14"/>
      <c r="I105" s="15"/>
      <c r="J105" s="54"/>
      <c r="K105" s="11"/>
    </row>
    <row r="106" spans="1:11" s="1" customFormat="1" ht="132" customHeight="1">
      <c r="A106" s="12"/>
      <c r="B106" s="14">
        <f>B102+3</f>
        <v>76</v>
      </c>
      <c r="C106" s="2"/>
      <c r="D106" s="16"/>
      <c r="E106" s="14">
        <f>E102+3</f>
        <v>77</v>
      </c>
      <c r="F106" s="2"/>
      <c r="G106" s="16"/>
      <c r="H106" s="14">
        <f>H102+3</f>
        <v>78</v>
      </c>
      <c r="I106" s="2"/>
      <c r="J106" s="54"/>
      <c r="K106" s="11"/>
    </row>
    <row r="107" spans="1:11" s="1" customFormat="1" ht="13.5" thickBot="1">
      <c r="A107" s="12"/>
      <c r="B107" s="14"/>
      <c r="C107" s="3" t="str">
        <f>IF(D108=1,"Richtig",IF(C108&lt;&gt;"","Falsch","noch nicht gelöst"))</f>
        <v>noch nicht gelöst</v>
      </c>
      <c r="D107" s="16"/>
      <c r="E107" s="14"/>
      <c r="F107" s="3" t="str">
        <f>IF(G108=1,"Richtig",IF(F108&lt;&gt;"","Falsch","noch nicht gelöst"))</f>
        <v>noch nicht gelöst</v>
      </c>
      <c r="G107" s="16"/>
      <c r="H107" s="14"/>
      <c r="I107" s="3" t="str">
        <f>IF(J108=1,"Richtig",IF(I108&lt;&gt;"","Falsch","noch nicht gelöst"))</f>
        <v>noch nicht gelöst</v>
      </c>
      <c r="J107" s="54"/>
      <c r="K107" s="11"/>
    </row>
    <row r="108" spans="1:11" s="1" customFormat="1" ht="13.5" thickBot="1">
      <c r="A108" s="12"/>
      <c r="B108" s="14"/>
      <c r="C108" s="42"/>
      <c r="D108" s="16">
        <f>IF(C108&lt;&gt;"",IF(OR(LOWER(C108)=LOWER("Das merkwürdige Verhalten geschlechtsreifer Großstädter zur Paarungszeit"),LOWER(C108)=LOWER("Love Scenes from Planet Earth")),1,2),0)</f>
        <v>0</v>
      </c>
      <c r="E108" s="14"/>
      <c r="F108" s="42"/>
      <c r="G108" s="16">
        <f>IF(F108&lt;&gt;"",IF(OR(LOWER(F108)=LOWER("Auf der Jagd"),LOWER(F108)=LOWER("U.S. Marshals"),LOWER(F108)=LOWER("US Marshals")),1,2),0)</f>
        <v>0</v>
      </c>
      <c r="H108" s="14"/>
      <c r="I108" s="42"/>
      <c r="J108" s="54">
        <f>IF(I108&lt;&gt;"",IF(OR(LOWER(I108)=LOWER("Lilo &amp; Stitch"),LOWER(I108)=LOWER("Lilo und Stitch"),LOWER(I108)=LOWER("Lilo and Stitch")),1,2),0)</f>
        <v>0</v>
      </c>
      <c r="K108" s="11"/>
    </row>
    <row r="109" spans="1:11" s="1" customFormat="1">
      <c r="A109" s="12"/>
      <c r="B109" s="14"/>
      <c r="C109" s="15"/>
      <c r="D109" s="16"/>
      <c r="E109" s="14"/>
      <c r="F109" s="15"/>
      <c r="G109" s="16"/>
      <c r="H109" s="14"/>
      <c r="I109" s="15"/>
      <c r="J109" s="54"/>
      <c r="K109" s="11"/>
    </row>
    <row r="110" spans="1:11" s="1" customFormat="1" ht="132" customHeight="1">
      <c r="A110" s="12"/>
      <c r="B110" s="14">
        <f>B106+3</f>
        <v>79</v>
      </c>
      <c r="C110" s="2"/>
      <c r="D110" s="16"/>
      <c r="E110" s="14">
        <f>E106+3</f>
        <v>80</v>
      </c>
      <c r="F110" s="2"/>
      <c r="G110" s="16"/>
      <c r="H110" s="14">
        <f>H106+3</f>
        <v>81</v>
      </c>
      <c r="I110" s="2"/>
      <c r="J110" s="54"/>
      <c r="K110" s="11"/>
    </row>
    <row r="111" spans="1:11" s="1" customFormat="1" ht="13.5" thickBot="1">
      <c r="A111" s="12"/>
      <c r="B111" s="14"/>
      <c r="C111" s="3" t="str">
        <f>IF(D112=1,"Richtig",IF(C112&lt;&gt;"","Falsch","noch nicht gelöst"))</f>
        <v>noch nicht gelöst</v>
      </c>
      <c r="D111" s="16"/>
      <c r="E111" s="14"/>
      <c r="F111" s="3" t="str">
        <f>IF(G112=1,"Richtig",IF(F112&lt;&gt;"","Falsch","noch nicht gelöst"))</f>
        <v>noch nicht gelöst</v>
      </c>
      <c r="G111" s="16"/>
      <c r="H111" s="14"/>
      <c r="I111" s="3" t="str">
        <f>IF(J112=1,"Richtig",IF(I112&lt;&gt;"","Falsch","noch nicht gelöst"))</f>
        <v>noch nicht gelöst</v>
      </c>
      <c r="J111" s="54"/>
      <c r="K111" s="11"/>
    </row>
    <row r="112" spans="1:11" s="1" customFormat="1" ht="13.5" thickBot="1">
      <c r="A112" s="12"/>
      <c r="B112" s="14"/>
      <c r="C112" s="42"/>
      <c r="D112" s="16">
        <f>IF(C112&lt;&gt;"",IF(OR(LOWER(C112)=LOWER("Im Körper des Feindes"),LOWER(C112)=LOWER("Face Off"),LOWER(C112)=LOWER("Face/Off")),1,2),0)</f>
        <v>0</v>
      </c>
      <c r="E112" s="14"/>
      <c r="F112" s="42"/>
      <c r="G112" s="16">
        <f>IF(F112&lt;&gt;"",IF(OR(LOWER(F112)=LOWER("True Lies"),LOWER(F112)=LOWER("Wahre Lügen"),LOWER(F112)=LOWER("True Lies - Wahre Lügen")),1,2),0)</f>
        <v>0</v>
      </c>
      <c r="H112" s="14"/>
      <c r="I112" s="42"/>
      <c r="J112" s="54">
        <f>IF(I112&lt;&gt;"",IF(OR(LOWER(I112)=LOWER("Codename: Nina"),LOWER(I112)=LOWER("Point of No Return"),LOWER(I112)=LOWER("The Assassin"),LOWER(I112)=LOWER("Codename - Nina")),1,2),0)</f>
        <v>0</v>
      </c>
      <c r="K112" s="11"/>
    </row>
    <row r="113" spans="1:11" s="1" customFormat="1">
      <c r="A113" s="12"/>
      <c r="B113" s="14"/>
      <c r="C113" s="15"/>
      <c r="D113" s="16"/>
      <c r="E113" s="14"/>
      <c r="F113" s="15"/>
      <c r="G113" s="16"/>
      <c r="H113" s="14"/>
      <c r="I113" s="15"/>
      <c r="J113" s="54"/>
      <c r="K113" s="11"/>
    </row>
    <row r="114" spans="1:11" s="1" customFormat="1" ht="132" customHeight="1">
      <c r="A114" s="12"/>
      <c r="B114" s="14">
        <f>B110+3</f>
        <v>82</v>
      </c>
      <c r="C114" s="2"/>
      <c r="D114" s="16"/>
      <c r="E114" s="14">
        <f>E110+3</f>
        <v>83</v>
      </c>
      <c r="F114" s="2"/>
      <c r="G114" s="16"/>
      <c r="H114" s="14">
        <f>H110+3</f>
        <v>84</v>
      </c>
      <c r="I114" s="2"/>
      <c r="J114" s="54"/>
      <c r="K114" s="11"/>
    </row>
    <row r="115" spans="1:11" s="1" customFormat="1" ht="13.5" thickBot="1">
      <c r="A115" s="12"/>
      <c r="B115" s="14"/>
      <c r="C115" s="3" t="str">
        <f>IF(D116=1,"Richtig",IF(C116&lt;&gt;"","Falsch","noch nicht gelöst"))</f>
        <v>noch nicht gelöst</v>
      </c>
      <c r="D115" s="16"/>
      <c r="E115" s="14"/>
      <c r="F115" s="3" t="str">
        <f>IF(G116=1,"Richtig",IF(F116&lt;&gt;"","Falsch","noch nicht gelöst"))</f>
        <v>noch nicht gelöst</v>
      </c>
      <c r="G115" s="16"/>
      <c r="H115" s="14"/>
      <c r="I115" s="3" t="str">
        <f>IF(J116=1,"Richtig",IF(I116&lt;&gt;"","Falsch","noch nicht gelöst"))</f>
        <v>noch nicht gelöst</v>
      </c>
      <c r="J115" s="54"/>
      <c r="K115" s="11"/>
    </row>
    <row r="116" spans="1:11" s="1" customFormat="1" ht="13.5" thickBot="1">
      <c r="A116" s="12"/>
      <c r="B116" s="14"/>
      <c r="C116" s="42"/>
      <c r="D116" s="16">
        <f>IF(C116&lt;&gt;"",IF(OR(LOWER(C116)=LOWER("Dave")),1,2),0)</f>
        <v>0</v>
      </c>
      <c r="E116" s="14"/>
      <c r="F116" s="42"/>
      <c r="G116" s="16">
        <f>IF(F116&lt;&gt;"",IF(OR(LOWER(F116)=LOWER("Fortress - Die Festung"),LOWER(F116)=LOWER("Fortress"),LOWER(F116)=LOWER("Fortress 1")),1,2),0)</f>
        <v>0</v>
      </c>
      <c r="H116" s="14"/>
      <c r="I116" s="42"/>
      <c r="J116" s="54">
        <f>IF(I116&lt;&gt;"",IF(OR(LOWER(I116)=LOWER("Beverly Hills Ninja - Die Kampfwurst"),LOWER(I116)=LOWER("Beverly Hills Ninja"),LOWER(I116)=LOWER("Kampfwurst"),LOWER(I116)=LOWER("Die Kampfwurst")),1,2),0)</f>
        <v>0</v>
      </c>
      <c r="K116" s="11"/>
    </row>
    <row r="117" spans="1:11" s="1" customFormat="1">
      <c r="A117" s="12"/>
      <c r="B117" s="14"/>
      <c r="C117" s="15"/>
      <c r="D117" s="16"/>
      <c r="E117" s="14"/>
      <c r="F117" s="15"/>
      <c r="G117" s="16"/>
      <c r="H117" s="14"/>
      <c r="I117" s="15"/>
      <c r="J117" s="54"/>
      <c r="K117" s="11"/>
    </row>
    <row r="118" spans="1:11" s="1" customFormat="1" ht="132" customHeight="1">
      <c r="A118" s="12"/>
      <c r="B118" s="14">
        <f>B114+3</f>
        <v>85</v>
      </c>
      <c r="C118" s="2"/>
      <c r="D118" s="16"/>
      <c r="E118" s="14">
        <f>E114+3</f>
        <v>86</v>
      </c>
      <c r="F118" s="2"/>
      <c r="G118" s="16"/>
      <c r="H118" s="14">
        <f>H114+3</f>
        <v>87</v>
      </c>
      <c r="I118" s="2"/>
      <c r="J118" s="54"/>
      <c r="K118" s="11"/>
    </row>
    <row r="119" spans="1:11" s="1" customFormat="1" ht="13.5" thickBot="1">
      <c r="A119" s="12"/>
      <c r="B119" s="14"/>
      <c r="C119" s="3" t="str">
        <f>IF(D120=1,"Richtig",IF(C120&lt;&gt;"","Falsch","noch nicht gelöst"))</f>
        <v>noch nicht gelöst</v>
      </c>
      <c r="D119" s="16"/>
      <c r="E119" s="14"/>
      <c r="F119" s="3" t="str">
        <f>IF(G120=1,"Richtig",IF(F120&lt;&gt;"","Falsch","noch nicht gelöst"))</f>
        <v>noch nicht gelöst</v>
      </c>
      <c r="G119" s="16"/>
      <c r="H119" s="14"/>
      <c r="I119" s="3" t="str">
        <f>IF(J120=1,"Richtig",IF(I120&lt;&gt;"","Falsch","noch nicht gelöst"))</f>
        <v>noch nicht gelöst</v>
      </c>
      <c r="J119" s="54"/>
      <c r="K119" s="11"/>
    </row>
    <row r="120" spans="1:11" s="1" customFormat="1" ht="13.5" thickBot="1">
      <c r="A120" s="12"/>
      <c r="B120" s="14"/>
      <c r="C120" s="42"/>
      <c r="D120" s="16">
        <f>IF(C120&lt;&gt;"",IF(OR(LOWER(C120)=LOWER("Der Anschlag"),LOWER(C120)=LOWER("The Sum of All Fears")),1,2),0)</f>
        <v>0</v>
      </c>
      <c r="E120" s="14"/>
      <c r="F120" s="42"/>
      <c r="G120" s="16">
        <f>IF(F120&lt;&gt;"",IF(OR(LOWER(F120)=LOWER("Ice Age"),LOWER(F120)=LOWER("The Ice Age"),LOWER(F120)=LOWER("IceAge"),LOWER(F120)=LOWER("The IceAge")),1,2),0)</f>
        <v>0</v>
      </c>
      <c r="H120" s="14"/>
      <c r="I120" s="42"/>
      <c r="J120" s="54">
        <f>IF(I120&lt;&gt;"",IF(OR(LOWER(I120)=LOWER("The Fast and the Furious"),LOWER(I120)=LOWER("Street Wars"),LOWER(I120)=LOWER("Redline"),LOWER(I120)=LOWER("Racer X")),1,2),0)</f>
        <v>0</v>
      </c>
      <c r="K120" s="11"/>
    </row>
    <row r="121" spans="1:11" s="1" customFormat="1">
      <c r="A121" s="12"/>
      <c r="B121" s="14"/>
      <c r="C121" s="15"/>
      <c r="D121" s="16"/>
      <c r="E121" s="14"/>
      <c r="F121" s="15"/>
      <c r="G121" s="16"/>
      <c r="H121" s="14"/>
      <c r="I121" s="15"/>
      <c r="J121" s="54"/>
      <c r="K121" s="11"/>
    </row>
    <row r="122" spans="1:11" s="1" customFormat="1" ht="132" customHeight="1">
      <c r="A122" s="12"/>
      <c r="B122" s="14">
        <f>B118+3</f>
        <v>88</v>
      </c>
      <c r="C122" s="2"/>
      <c r="D122" s="16"/>
      <c r="E122" s="14">
        <f>E118+3</f>
        <v>89</v>
      </c>
      <c r="F122" s="2"/>
      <c r="G122" s="16"/>
      <c r="H122" s="14">
        <f>H118+3</f>
        <v>90</v>
      </c>
      <c r="I122" s="2"/>
      <c r="J122" s="54"/>
      <c r="K122" s="11"/>
    </row>
    <row r="123" spans="1:11" s="1" customFormat="1" ht="13.5" thickBot="1">
      <c r="A123" s="12"/>
      <c r="B123" s="14"/>
      <c r="C123" s="3" t="str">
        <f>IF(D124=1,"Richtig",IF(C124&lt;&gt;"","Falsch","noch nicht gelöst"))</f>
        <v>noch nicht gelöst</v>
      </c>
      <c r="D123" s="16"/>
      <c r="E123" s="14"/>
      <c r="F123" s="3" t="str">
        <f>IF(G124=1,"Richtig",IF(F124&lt;&gt;"","Falsch","noch nicht gelöst"))</f>
        <v>noch nicht gelöst</v>
      </c>
      <c r="G123" s="16"/>
      <c r="H123" s="14"/>
      <c r="I123" s="3" t="str">
        <f>IF(J124=1,"Richtig",IF(I124&lt;&gt;"","Falsch","noch nicht gelöst"))</f>
        <v>noch nicht gelöst</v>
      </c>
      <c r="J123" s="54"/>
      <c r="K123" s="11"/>
    </row>
    <row r="124" spans="1:11" s="1" customFormat="1" ht="13.5" thickBot="1">
      <c r="A124" s="12"/>
      <c r="B124" s="14"/>
      <c r="C124" s="42"/>
      <c r="D124" s="16">
        <f>IF(C124&lt;&gt;"",IF(OR(LOWER(C124)=LOWER("Die Insel"),LOWER(C124)=LOWER("The Island")),1,2),0)</f>
        <v>0</v>
      </c>
      <c r="E124" s="14"/>
      <c r="F124" s="42"/>
      <c r="G124" s="16">
        <f>IF(F124&lt;&gt;"",IF(OR(LOWER(F124)=LOWER("Indiana Jones Jäger des Verlorenen Schatzes"),LOWER(F124)=LOWER("Raiders of the Lost Ark"),LOWER(F124)=LOWER("Jäger des verlorenen Schatzes"),LOWER(F124)=LOWER("Indiana Jones 1")),1,2),0)</f>
        <v>0</v>
      </c>
      <c r="H124" s="14"/>
      <c r="I124" s="42"/>
      <c r="J124" s="54">
        <f>IF(I124&lt;&gt;"",IF(OR(LOWER(I124)=LOWER("Spaceballs"),LOWER(I124)=LOWER("Mel Brooks Spaceballs"),LOWER(I124)=LOWER("Spaceballs - Mel Brooks' verrückte Raumfahrt"),LOWER(I124)=LOWER("Planet Moron")),1,2),0)</f>
        <v>0</v>
      </c>
      <c r="K124" s="11"/>
    </row>
    <row r="125" spans="1:11" s="1" customFormat="1">
      <c r="A125" s="12"/>
      <c r="B125" s="14"/>
      <c r="C125" s="15"/>
      <c r="D125" s="16"/>
      <c r="E125" s="14"/>
      <c r="F125" s="15"/>
      <c r="G125" s="16"/>
      <c r="H125" s="14"/>
      <c r="I125" s="15"/>
      <c r="J125" s="54"/>
      <c r="K125" s="11"/>
    </row>
    <row r="126" spans="1:11" s="1" customFormat="1" ht="132" customHeight="1">
      <c r="A126" s="12"/>
      <c r="B126" s="14">
        <f>B122+3</f>
        <v>91</v>
      </c>
      <c r="C126" s="2"/>
      <c r="D126" s="16"/>
      <c r="E126" s="14">
        <f>E122+3</f>
        <v>92</v>
      </c>
      <c r="F126" s="2"/>
      <c r="G126" s="16"/>
      <c r="H126" s="14">
        <f>H122+3</f>
        <v>93</v>
      </c>
      <c r="I126" s="2"/>
      <c r="J126" s="54"/>
      <c r="K126" s="11"/>
    </row>
    <row r="127" spans="1:11" s="1" customFormat="1" ht="13.5" thickBot="1">
      <c r="A127" s="12"/>
      <c r="B127" s="14"/>
      <c r="C127" s="3" t="str">
        <f>IF(D128=1,"Richtig",IF(C128&lt;&gt;"","Falsch","noch nicht gelöst"))</f>
        <v>noch nicht gelöst</v>
      </c>
      <c r="D127" s="16"/>
      <c r="E127" s="14"/>
      <c r="F127" s="3" t="str">
        <f>IF(G128=1,"Richtig",IF(F128&lt;&gt;"","Falsch","noch nicht gelöst"))</f>
        <v>noch nicht gelöst</v>
      </c>
      <c r="G127" s="16"/>
      <c r="H127" s="14"/>
      <c r="I127" s="3" t="str">
        <f>IF(J128=1,"Richtig",IF(I128&lt;&gt;"","Falsch","noch nicht gelöst"))</f>
        <v>noch nicht gelöst</v>
      </c>
      <c r="J127" s="54"/>
      <c r="K127" s="11"/>
    </row>
    <row r="128" spans="1:11" s="1" customFormat="1" ht="13.5" thickBot="1">
      <c r="A128" s="12"/>
      <c r="B128" s="14"/>
      <c r="C128" s="42"/>
      <c r="D128" s="16">
        <f>IF(C128&lt;&gt;"",IF(OR(LOWER(C128)=LOWER("The Bodyguard"),LOWER(C128)=LOWER("Bodyguard")),1,2),0)</f>
        <v>0</v>
      </c>
      <c r="E128" s="14"/>
      <c r="F128" s="42"/>
      <c r="G128" s="16">
        <f>IF(F128&lt;&gt;"",IF(OR(LOWER(F128)=LOWER("Die Akte Jane"),LOWER(F128)=LOWER("G.I. Jane"),LOWER(F128)=LOWER("GI Jane"),LOWER(F128)=LOWER("A Matter of Honor")),1,2),0)</f>
        <v>0</v>
      </c>
      <c r="H128" s="14"/>
      <c r="I128" s="42"/>
      <c r="J128" s="54">
        <f>IF(I128&lt;&gt;"",IF(OR(LOWER(I128)=LOWER("Galaxy Quest"),LOWER(I128)=LOWER("Galaxy Quest - Planlos durchs Weltall"),LOWER(I128)=LOWER("Captain Starshine"),LOWER(I128)=LOWER("Earth Dick")),1,2),0)</f>
        <v>0</v>
      </c>
      <c r="K128" s="11"/>
    </row>
    <row r="129" spans="1:11" s="1" customFormat="1">
      <c r="A129" s="12"/>
      <c r="B129" s="14"/>
      <c r="C129" s="15"/>
      <c r="D129" s="16"/>
      <c r="E129" s="14"/>
      <c r="F129" s="15"/>
      <c r="G129" s="16"/>
      <c r="H129" s="14"/>
      <c r="I129" s="15"/>
      <c r="J129" s="54"/>
      <c r="K129" s="11"/>
    </row>
    <row r="130" spans="1:11" s="1" customFormat="1" ht="132" customHeight="1">
      <c r="A130" s="12"/>
      <c r="B130" s="14">
        <f>B126+3</f>
        <v>94</v>
      </c>
      <c r="C130" s="2"/>
      <c r="D130" s="16"/>
      <c r="E130" s="14">
        <f>E126+3</f>
        <v>95</v>
      </c>
      <c r="F130" s="2"/>
      <c r="G130" s="16"/>
      <c r="H130" s="14">
        <f>H126+3</f>
        <v>96</v>
      </c>
      <c r="I130" s="2"/>
      <c r="J130" s="54"/>
      <c r="K130" s="11"/>
    </row>
    <row r="131" spans="1:11" s="1" customFormat="1" ht="13.5" thickBot="1">
      <c r="A131" s="12"/>
      <c r="B131" s="14"/>
      <c r="C131" s="3" t="str">
        <f>IF(D132=1,"Richtig",IF(C132&lt;&gt;"","Falsch","noch nicht gelöst"))</f>
        <v>noch nicht gelöst</v>
      </c>
      <c r="D131" s="16"/>
      <c r="E131" s="14"/>
      <c r="F131" s="3" t="str">
        <f>IF(G132=1,"Richtig",IF(F132&lt;&gt;"","Falsch","noch nicht gelöst"))</f>
        <v>noch nicht gelöst</v>
      </c>
      <c r="G131" s="16"/>
      <c r="H131" s="14"/>
      <c r="I131" s="3" t="str">
        <f>IF(J132=1,"Richtig",IF(I132&lt;&gt;"","Falsch","noch nicht gelöst"))</f>
        <v>noch nicht gelöst</v>
      </c>
      <c r="J131" s="54"/>
      <c r="K131" s="11"/>
    </row>
    <row r="132" spans="1:11" s="1" customFormat="1" ht="13.5" thickBot="1">
      <c r="A132" s="12"/>
      <c r="B132" s="14"/>
      <c r="C132" s="42"/>
      <c r="D132" s="16">
        <f>IF(C132&lt;&gt;"",IF(OR(LOWER(C132)=LOWER("Phantom Kommando"),LOWER(C132)=LOWER("Commando"),LOWER(C132)=LOWER("Das Phantom Kommando")),1,2),0)</f>
        <v>0</v>
      </c>
      <c r="E132" s="14"/>
      <c r="F132" s="42"/>
      <c r="G132" s="16">
        <f>IF(F132&lt;&gt;"",IF(OR(LOWER(F132)=LOWER("Eraser")),1,2),0)</f>
        <v>0</v>
      </c>
      <c r="H132" s="14"/>
      <c r="I132" s="42"/>
      <c r="J132" s="54">
        <f>IF(I132&lt;&gt;"",IF(OR(LOWER(I132)=LOWER("Con Air"),LOWER(I132)=LOWER("Conair")),1,2),0)</f>
        <v>0</v>
      </c>
      <c r="K132" s="11"/>
    </row>
    <row r="133" spans="1:11" s="1" customFormat="1">
      <c r="A133" s="12"/>
      <c r="B133" s="14"/>
      <c r="C133" s="15"/>
      <c r="D133" s="16"/>
      <c r="E133" s="14"/>
      <c r="F133" s="15"/>
      <c r="G133" s="16"/>
      <c r="H133" s="14"/>
      <c r="I133" s="15"/>
      <c r="J133" s="54"/>
      <c r="K133" s="11"/>
    </row>
    <row r="134" spans="1:11" s="1" customFormat="1" ht="132" customHeight="1">
      <c r="A134" s="12"/>
      <c r="B134" s="14">
        <f>B130+3</f>
        <v>97</v>
      </c>
      <c r="C134" s="2"/>
      <c r="D134" s="16"/>
      <c r="E134" s="14">
        <f>E130+3</f>
        <v>98</v>
      </c>
      <c r="F134" s="2"/>
      <c r="G134" s="16"/>
      <c r="H134" s="14">
        <f>H130+3</f>
        <v>99</v>
      </c>
      <c r="I134" s="2"/>
      <c r="J134" s="54"/>
      <c r="K134" s="11"/>
    </row>
    <row r="135" spans="1:11" s="1" customFormat="1" ht="13.5" thickBot="1">
      <c r="A135" s="12"/>
      <c r="B135" s="14"/>
      <c r="C135" s="3" t="str">
        <f>IF(D136=1,"Richtig",IF(C136&lt;&gt;"","Falsch","noch nicht gelöst"))</f>
        <v>noch nicht gelöst</v>
      </c>
      <c r="D135" s="16"/>
      <c r="E135" s="14"/>
      <c r="F135" s="3" t="str">
        <f>IF(G136=1,"Richtig",IF(F136&lt;&gt;"","Falsch","noch nicht gelöst"))</f>
        <v>noch nicht gelöst</v>
      </c>
      <c r="G135" s="16"/>
      <c r="H135" s="14"/>
      <c r="I135" s="3" t="str">
        <f>IF(J136=1,"Richtig",IF(I136&lt;&gt;"","Falsch","noch nicht gelöst"))</f>
        <v>noch nicht gelöst</v>
      </c>
      <c r="J135" s="54"/>
      <c r="K135" s="11"/>
    </row>
    <row r="136" spans="1:11" s="1" customFormat="1" ht="13.5" thickBot="1">
      <c r="A136" s="12"/>
      <c r="B136" s="14"/>
      <c r="C136" s="42"/>
      <c r="D136" s="16">
        <f>IF(C136&lt;&gt;"",IF(OR(LOWER(C136)=LOWER("Made in America"),LOWER(C136)=LOWER("Made in Amerika")),1,2),0)</f>
        <v>0</v>
      </c>
      <c r="E136" s="14"/>
      <c r="F136" s="42"/>
      <c r="G136" s="16">
        <f>IF(F136&lt;&gt;"",IF(OR(LOWER(F136)=LOWER("Cop Land"),LOWER(F136)=LOWER("CopLand")),1,2),0)</f>
        <v>0</v>
      </c>
      <c r="H136" s="14"/>
      <c r="I136" s="42"/>
      <c r="J136" s="54">
        <f>IF(I136&lt;&gt;"",IF(OR(LOWER(I136)=LOWER("Cool Runnings"),LOWER(I136)=LOWER("Cool Runnings - Dabei sein ist alles")),1,2),0)</f>
        <v>0</v>
      </c>
      <c r="K136" s="11"/>
    </row>
    <row r="137" spans="1:11" s="1" customFormat="1">
      <c r="A137" s="12"/>
      <c r="B137" s="14"/>
      <c r="C137" s="15"/>
      <c r="D137" s="16"/>
      <c r="E137" s="14"/>
      <c r="F137" s="15"/>
      <c r="G137" s="16"/>
      <c r="H137" s="14"/>
      <c r="I137" s="15"/>
      <c r="J137" s="54"/>
      <c r="K137" s="11"/>
    </row>
    <row r="138" spans="1:11" s="1" customFormat="1" ht="132" customHeight="1">
      <c r="A138" s="12"/>
      <c r="B138" s="14">
        <f>B134+3</f>
        <v>100</v>
      </c>
      <c r="C138" s="57"/>
      <c r="D138" s="16"/>
      <c r="E138" s="14">
        <f>E134+3</f>
        <v>101</v>
      </c>
      <c r="F138" s="2"/>
      <c r="G138" s="16"/>
      <c r="H138" s="14">
        <f>H134+3</f>
        <v>102</v>
      </c>
      <c r="I138" s="2"/>
      <c r="J138" s="54"/>
      <c r="K138" s="11"/>
    </row>
    <row r="139" spans="1:11" s="1" customFormat="1" ht="13.5" thickBot="1">
      <c r="A139" s="12"/>
      <c r="B139" s="14"/>
      <c r="C139" s="3" t="str">
        <f>IF(D140=1,"Richtig",IF(C140&lt;&gt;"","Falsch","noch nicht gelöst"))</f>
        <v>noch nicht gelöst</v>
      </c>
      <c r="D139" s="16"/>
      <c r="E139" s="14"/>
      <c r="F139" s="3" t="str">
        <f>IF(G140=1,"Richtig",IF(F140&lt;&gt;"","Falsch","noch nicht gelöst"))</f>
        <v>noch nicht gelöst</v>
      </c>
      <c r="G139" s="16"/>
      <c r="H139" s="14"/>
      <c r="I139" s="3" t="str">
        <f>IF(J140=1,"Richtig",IF(I140&lt;&gt;"","Falsch","noch nicht gelöst"))</f>
        <v>noch nicht gelöst</v>
      </c>
      <c r="J139" s="54"/>
      <c r="K139" s="11"/>
    </row>
    <row r="140" spans="1:11" s="1" customFormat="1" ht="13.5" thickBot="1">
      <c r="A140" s="12"/>
      <c r="B140" s="14"/>
      <c r="C140" s="42"/>
      <c r="D140" s="16">
        <f>IF(C140&lt;&gt;"",IF(OR(LOWER(C140)=LOWER("Butterfly Effect"),LOWER(C140)=LOWER("The Butterfly Effect")),1,2),0)</f>
        <v>0</v>
      </c>
      <c r="E140" s="14"/>
      <c r="F140" s="42"/>
      <c r="G140" s="16">
        <f>IF(F140&lt;&gt;"",IF(OR(LOWER(F140)=LOWER("Speed"),LOWER(F140)=LOWER("Speed 1")),1,2),0)</f>
        <v>0</v>
      </c>
      <c r="H140" s="14"/>
      <c r="I140" s="42"/>
      <c r="J140" s="54">
        <f>IF(I140&lt;&gt;"",IF(OR(LOWER(I140)=LOWER("Labyrinth"),LOWER(I140)=LOWER("Die Reise ins Labyrinth")),1,2),0)</f>
        <v>0</v>
      </c>
      <c r="K140" s="11"/>
    </row>
    <row r="141" spans="1:11" s="1" customFormat="1">
      <c r="A141" s="12"/>
      <c r="B141" s="14"/>
      <c r="C141" s="15"/>
      <c r="D141" s="16"/>
      <c r="E141" s="14"/>
      <c r="F141" s="15"/>
      <c r="G141" s="16"/>
      <c r="H141" s="14"/>
      <c r="I141" s="15"/>
      <c r="J141" s="54"/>
      <c r="K141" s="11"/>
    </row>
    <row r="142" spans="1:11" s="1" customFormat="1" ht="132" customHeight="1">
      <c r="A142" s="12"/>
      <c r="B142" s="14">
        <f>B138+3</f>
        <v>103</v>
      </c>
      <c r="C142" s="2"/>
      <c r="D142" s="16"/>
      <c r="E142" s="14">
        <f>E138+3</f>
        <v>104</v>
      </c>
      <c r="F142" s="2"/>
      <c r="G142" s="16"/>
      <c r="H142" s="14">
        <f>H138+3</f>
        <v>105</v>
      </c>
      <c r="I142" s="2"/>
      <c r="J142" s="54"/>
      <c r="K142" s="11"/>
    </row>
    <row r="143" spans="1:11" s="1" customFormat="1" ht="13.5" thickBot="1">
      <c r="A143" s="12"/>
      <c r="B143" s="14"/>
      <c r="C143" s="3" t="str">
        <f>IF(D144=1,"Richtig",IF(C144&lt;&gt;"","Falsch","noch nicht gelöst"))</f>
        <v>noch nicht gelöst</v>
      </c>
      <c r="D143" s="16"/>
      <c r="E143" s="14"/>
      <c r="F143" s="3" t="str">
        <f>IF(G144=1,"Richtig",IF(F144&lt;&gt;"","Falsch","noch nicht gelöst"))</f>
        <v>noch nicht gelöst</v>
      </c>
      <c r="G143" s="16"/>
      <c r="H143" s="14"/>
      <c r="I143" s="3" t="str">
        <f>IF(J144=1,"Richtig",IF(I144&lt;&gt;"","Falsch","noch nicht gelöst"))</f>
        <v>noch nicht gelöst</v>
      </c>
      <c r="J143" s="54"/>
      <c r="K143" s="11"/>
    </row>
    <row r="144" spans="1:11" s="1" customFormat="1" ht="13.5" thickBot="1">
      <c r="A144" s="12"/>
      <c r="B144" s="14"/>
      <c r="C144" s="42"/>
      <c r="D144" s="16">
        <f>IF(C144&lt;&gt;"",IF(OR(LOWER(C144)=LOWER("Mr. &amp; Mrs. Smith"),LOWER(C144)=LOWER("Mr &amp; Mrs Smith"),LOWER(C144)=LOWER("Mr. Und Mrs. Smith"),LOWER(C144)=LOWER("Mr. And Mrs. Smith")),1,2),0)</f>
        <v>0</v>
      </c>
      <c r="E144" s="14"/>
      <c r="F144" s="42"/>
      <c r="G144" s="16">
        <f>IF(F144&lt;&gt;"",IF(OR(LOWER(F144)=LOWER("Im Dutzend Billiger"),LOWER(F144)=LOWER("Cheaper by the Dozen")),1,2),0)</f>
        <v>0</v>
      </c>
      <c r="H144" s="14"/>
      <c r="I144" s="42"/>
      <c r="J144" s="54">
        <f>IF(I144&lt;&gt;"",IF(OR(LOWER(I144)=LOWER("Krieg der Welten"),LOWER(I144)=LOWER("War of the Worlds")),1,2),0)</f>
        <v>0</v>
      </c>
      <c r="K144" s="11"/>
    </row>
    <row r="145" spans="1:11" s="1" customFormat="1">
      <c r="A145" s="12"/>
      <c r="B145" s="14"/>
      <c r="C145" s="15"/>
      <c r="D145" s="16"/>
      <c r="E145" s="14"/>
      <c r="F145" s="15"/>
      <c r="G145" s="16"/>
      <c r="H145" s="14"/>
      <c r="I145" s="15"/>
      <c r="J145" s="54"/>
      <c r="K145" s="11"/>
    </row>
    <row r="146" spans="1:11" s="1" customFormat="1" ht="132" customHeight="1">
      <c r="A146" s="12"/>
      <c r="B146" s="14">
        <f>B142+3</f>
        <v>106</v>
      </c>
      <c r="C146" s="2"/>
      <c r="D146" s="16"/>
      <c r="E146" s="14">
        <f>E142+3</f>
        <v>107</v>
      </c>
      <c r="F146" s="2"/>
      <c r="G146" s="16"/>
      <c r="H146" s="14">
        <f>H142+3</f>
        <v>108</v>
      </c>
      <c r="I146" s="2"/>
      <c r="J146" s="54"/>
      <c r="K146" s="11"/>
    </row>
    <row r="147" spans="1:11" s="1" customFormat="1" ht="13.5" thickBot="1">
      <c r="A147" s="12"/>
      <c r="B147" s="14"/>
      <c r="C147" s="3" t="str">
        <f>IF(D148=1,"Richtig",IF(C148&lt;&gt;"","Falsch","noch nicht gelöst"))</f>
        <v>noch nicht gelöst</v>
      </c>
      <c r="D147" s="16"/>
      <c r="E147" s="14"/>
      <c r="F147" s="3" t="str">
        <f>IF(G148=1,"Richtig",IF(F148&lt;&gt;"","Falsch","noch nicht gelöst"))</f>
        <v>noch nicht gelöst</v>
      </c>
      <c r="G147" s="16"/>
      <c r="H147" s="14"/>
      <c r="I147" s="3" t="str">
        <f>IF(J148=1,"Richtig",IF(I148&lt;&gt;"","Falsch","noch nicht gelöst"))</f>
        <v>noch nicht gelöst</v>
      </c>
      <c r="J147" s="54"/>
      <c r="K147" s="11"/>
    </row>
    <row r="148" spans="1:11" s="1" customFormat="1" ht="13.5" thickBot="1">
      <c r="A148" s="12"/>
      <c r="B148" s="14"/>
      <c r="C148" s="42"/>
      <c r="D148" s="16">
        <f>IF(C148&lt;&gt;"",IF(OR(LOWER(C148)=LOWER("Serenity"),LOWER(C148)=LOWER("Firefly"),LOWER(C148)=LOWER("Serenity - Flucht in neue Welten")),1,2),0)</f>
        <v>0</v>
      </c>
      <c r="E148" s="14"/>
      <c r="F148" s="42"/>
      <c r="G148" s="16">
        <f>IF(F148&lt;&gt;"",IF(OR(LOWER(F148)=LOWER("Mädchen Mädchen 2"),LOWER(F148)=LOWER("Mädchen, Mädchen 2 - Loft oder Liebe"),LOWER(F148)=LOWER("Girls On Top 2"),LOWER(F148)=LOWER("Mädchen Mädchen 2 - Loft oder Liebe")),1,2),0)</f>
        <v>0</v>
      </c>
      <c r="H148" s="14"/>
      <c r="I148" s="42"/>
      <c r="J148" s="54">
        <f>IF(I148&lt;&gt;"",IF(OR(LOWER(I148)=LOWER("Jungfrau 40 männlich sucht"),LOWER(I148)=LOWER("The 40 Year Old Virgin"),LOWER(I148)=LOWER("The 40-Year-Old Virgin"),LOWER(I148)=LOWER("Jungfrau (40), männlich, sucht")),1,2),0)</f>
        <v>0</v>
      </c>
      <c r="K148" s="11"/>
    </row>
    <row r="149" spans="1:11" s="1" customFormat="1">
      <c r="A149" s="12"/>
      <c r="B149" s="14"/>
      <c r="C149" s="15"/>
      <c r="D149" s="16"/>
      <c r="E149" s="14"/>
      <c r="F149" s="15"/>
      <c r="G149" s="16"/>
      <c r="H149" s="14"/>
      <c r="I149" s="15"/>
      <c r="J149" s="54"/>
      <c r="K149" s="11"/>
    </row>
    <row r="150" spans="1:11" s="1" customFormat="1" ht="132" customHeight="1">
      <c r="A150" s="12"/>
      <c r="B150" s="14">
        <f>B146+3</f>
        <v>109</v>
      </c>
      <c r="C150" s="2"/>
      <c r="D150" s="16"/>
      <c r="E150" s="14">
        <f>E146+3</f>
        <v>110</v>
      </c>
      <c r="F150" s="2"/>
      <c r="G150" s="16"/>
      <c r="H150" s="14">
        <f>H146+3</f>
        <v>111</v>
      </c>
      <c r="I150" s="2"/>
      <c r="J150" s="54"/>
      <c r="K150" s="11"/>
    </row>
    <row r="151" spans="1:11" s="1" customFormat="1" ht="13.5" thickBot="1">
      <c r="A151" s="12"/>
      <c r="B151" s="14"/>
      <c r="C151" s="3" t="str">
        <f>IF(D152=1,"Richtig",IF(C152&lt;&gt;"","Falsch","noch nicht gelöst"))</f>
        <v>noch nicht gelöst</v>
      </c>
      <c r="D151" s="16"/>
      <c r="E151" s="14"/>
      <c r="F151" s="3" t="str">
        <f>IF(G152=1,"Richtig",IF(F152&lt;&gt;"","Falsch","noch nicht gelöst"))</f>
        <v>noch nicht gelöst</v>
      </c>
      <c r="G151" s="16"/>
      <c r="H151" s="14"/>
      <c r="I151" s="3" t="str">
        <f>IF(J152=1,"Richtig",IF(I152&lt;&gt;"","Falsch","noch nicht gelöst"))</f>
        <v>noch nicht gelöst</v>
      </c>
      <c r="J151" s="54"/>
      <c r="K151" s="11"/>
    </row>
    <row r="152" spans="1:11" s="1" customFormat="1" ht="13.5" thickBot="1">
      <c r="A152" s="12"/>
      <c r="B152" s="14"/>
      <c r="C152" s="42"/>
      <c r="D152" s="16">
        <f>IF(C152&lt;&gt;"",IF(OR(LOWER(C152)=LOWER("Payback"),LOWER(C152)=LOWER("Payback - Zahltag")),1,2),0)</f>
        <v>0</v>
      </c>
      <c r="E152" s="14"/>
      <c r="F152" s="42"/>
      <c r="G152" s="16">
        <f>IF(F152&lt;&gt;"",IF(OR(LOWER(F152)=LOWER("Das große Krabbeln"),LOWER(F152)=LOWER("A Bug's Life")),1,2),0)</f>
        <v>0</v>
      </c>
      <c r="H152" s="14"/>
      <c r="I152" s="42"/>
      <c r="J152" s="54">
        <f>IF(I152&lt;&gt;"",IF(OR(LOWER(I152)=LOWER("Das Urteil"),LOWER(I152)=LOWER("Das Urteil - Jeder ist käuflich"),LOWER(I152)=LOWER("Runaway Jury")),1,2),0)</f>
        <v>0</v>
      </c>
      <c r="K152" s="11"/>
    </row>
    <row r="153" spans="1:11" s="1" customFormat="1">
      <c r="A153" s="12"/>
      <c r="B153" s="14"/>
      <c r="C153" s="15"/>
      <c r="D153" s="16"/>
      <c r="E153" s="14"/>
      <c r="F153" s="15"/>
      <c r="G153" s="16"/>
      <c r="H153" s="14"/>
      <c r="I153" s="15"/>
      <c r="J153" s="54"/>
      <c r="K153" s="11"/>
    </row>
    <row r="154" spans="1:11" s="1" customFormat="1" ht="132" customHeight="1">
      <c r="A154" s="12"/>
      <c r="B154" s="14">
        <f>B150+3</f>
        <v>112</v>
      </c>
      <c r="C154" s="2"/>
      <c r="D154" s="16"/>
      <c r="E154" s="14">
        <f>E150+3</f>
        <v>113</v>
      </c>
      <c r="F154" s="2"/>
      <c r="G154" s="16"/>
      <c r="H154" s="14">
        <f>H150+3</f>
        <v>114</v>
      </c>
      <c r="I154" s="2"/>
      <c r="J154" s="54"/>
      <c r="K154" s="11"/>
    </row>
    <row r="155" spans="1:11" s="1" customFormat="1" ht="13.5" thickBot="1">
      <c r="A155" s="12"/>
      <c r="B155" s="14"/>
      <c r="C155" s="3" t="str">
        <f>IF(D156=1,"Richtig",IF(C156&lt;&gt;"","Falsch","noch nicht gelöst"))</f>
        <v>noch nicht gelöst</v>
      </c>
      <c r="D155" s="16"/>
      <c r="E155" s="14"/>
      <c r="F155" s="3" t="str">
        <f>IF(G156=1,"Richtig",IF(F156&lt;&gt;"","Falsch","noch nicht gelöst"))</f>
        <v>noch nicht gelöst</v>
      </c>
      <c r="G155" s="16"/>
      <c r="H155" s="14"/>
      <c r="I155" s="3" t="str">
        <f>IF(J156=1,"Richtig",IF(I156&lt;&gt;"","Falsch","noch nicht gelöst"))</f>
        <v>noch nicht gelöst</v>
      </c>
      <c r="J155" s="54"/>
      <c r="K155" s="11"/>
    </row>
    <row r="156" spans="1:11" s="1" customFormat="1" ht="13.5" thickBot="1">
      <c r="A156" s="12"/>
      <c r="B156" s="14"/>
      <c r="C156" s="42"/>
      <c r="D156" s="16">
        <f>IF(C156&lt;&gt;"",IF(OR(LOWER(C156)=LOWER("Children of Dune"),LOWER(C156)=LOWER("Frank Herbert's Children of Dune"),LOWER(C156)=LOWER("Dune - Krieg um den Wüstenplaneten"),LOWER(C156)=LOWER("Dune - Die Kinder des Wüstenplaneten")),1,2),0)</f>
        <v>0</v>
      </c>
      <c r="E156" s="14"/>
      <c r="F156" s="42"/>
      <c r="G156" s="16">
        <f>IF(F156&lt;&gt;"",IF(OR(LOWER(F156)=LOWER("Ronin")),1,2),0)</f>
        <v>0</v>
      </c>
      <c r="H156" s="14"/>
      <c r="I156" s="42"/>
      <c r="J156" s="54">
        <f>IF(I156&lt;&gt;"",IF(OR(LOWER(I156)=LOWER("Romeo &amp; Julia"),LOWER(I156)=LOWER("Romeo + Juliet"),LOWER(I156)=LOWER("Romeo &amp; Juliet"),LOWER(I156)=LOWER("William Shakespeares Romeo &amp; Julia")),1,2),0)</f>
        <v>0</v>
      </c>
      <c r="K156" s="11"/>
    </row>
    <row r="157" spans="1:11" s="1" customFormat="1">
      <c r="A157" s="12"/>
      <c r="B157" s="14"/>
      <c r="C157" s="15"/>
      <c r="D157" s="16"/>
      <c r="E157" s="14"/>
      <c r="F157" s="15"/>
      <c r="G157" s="16"/>
      <c r="H157" s="14"/>
      <c r="I157" s="15"/>
      <c r="J157" s="54"/>
      <c r="K157" s="11"/>
    </row>
    <row r="158" spans="1:11" s="1" customFormat="1" ht="132" customHeight="1">
      <c r="A158" s="12"/>
      <c r="B158" s="14">
        <f>B154+3</f>
        <v>115</v>
      </c>
      <c r="C158" s="2"/>
      <c r="D158" s="16"/>
      <c r="E158" s="14">
        <f>E154+3</f>
        <v>116</v>
      </c>
      <c r="F158" s="2"/>
      <c r="G158" s="16"/>
      <c r="H158" s="14">
        <f>H154+3</f>
        <v>117</v>
      </c>
      <c r="I158" s="2"/>
      <c r="J158" s="54"/>
      <c r="K158" s="11"/>
    </row>
    <row r="159" spans="1:11" s="1" customFormat="1" ht="13.5" thickBot="1">
      <c r="A159" s="12"/>
      <c r="B159" s="14"/>
      <c r="C159" s="3" t="str">
        <f>IF(D160=1,"Richtig",IF(C160&lt;&gt;"","Falsch","noch nicht gelöst"))</f>
        <v>noch nicht gelöst</v>
      </c>
      <c r="D159" s="16"/>
      <c r="E159" s="14"/>
      <c r="F159" s="3" t="str">
        <f>IF(G160=1,"Richtig",IF(F160&lt;&gt;"","Falsch","noch nicht gelöst"))</f>
        <v>noch nicht gelöst</v>
      </c>
      <c r="G159" s="16"/>
      <c r="H159" s="14"/>
      <c r="I159" s="3" t="str">
        <f>IF(J160=1,"Richtig",IF(I160&lt;&gt;"","Falsch","noch nicht gelöst"))</f>
        <v>noch nicht gelöst</v>
      </c>
      <c r="J159" s="54"/>
      <c r="K159" s="11"/>
    </row>
    <row r="160" spans="1:11" s="1" customFormat="1" ht="13.5" thickBot="1">
      <c r="A160" s="12"/>
      <c r="B160" s="14"/>
      <c r="C160" s="42"/>
      <c r="D160" s="16">
        <f>IF(C160&lt;&gt;"",IF(OR(LOWER(C160)=LOWER("E.T. - Der Außerirdische"),LOWER(C160)=LOWER("E.T. the Extra-Terrestrial"),LOWER(C160)=LOWER("E.T."),LOWER(C160)=LOWER("ET")),1,2),0)</f>
        <v>0</v>
      </c>
      <c r="E160" s="14"/>
      <c r="F160" s="42"/>
      <c r="G160" s="16">
        <f>IF(F160&lt;&gt;"",IF(OR(LOWER(F160)=LOWER("Operation: Broken Arrow"),LOWER(F160)=LOWER("Operation Broken Arrow"),LOWER(F160)=LOWER("Broken Arrow"),LOWER(F160)=LOWER("Operation - Broken Arrow")),1,2),0)</f>
        <v>0</v>
      </c>
      <c r="H160" s="14"/>
      <c r="I160" s="42"/>
      <c r="J160" s="54">
        <f>IF(I160&lt;&gt;"",IF(OR(LOWER(I160)=LOWER("Auf der suche nach dem Goldenen Kind"),LOWER(I160)=LOWER("The Golden Child")),1,2),0)</f>
        <v>0</v>
      </c>
      <c r="K160" s="11"/>
    </row>
    <row r="161" spans="1:11" s="1" customFormat="1">
      <c r="A161" s="12"/>
      <c r="B161" s="14"/>
      <c r="C161" s="15"/>
      <c r="D161" s="16"/>
      <c r="E161" s="14"/>
      <c r="F161" s="15"/>
      <c r="G161" s="16"/>
      <c r="H161" s="14"/>
      <c r="I161" s="15"/>
      <c r="J161" s="54"/>
      <c r="K161" s="11"/>
    </row>
    <row r="162" spans="1:11" s="1" customFormat="1" ht="132" customHeight="1">
      <c r="A162" s="12"/>
      <c r="B162" s="14">
        <f>B158+3</f>
        <v>118</v>
      </c>
      <c r="C162" s="2"/>
      <c r="D162" s="16"/>
      <c r="E162" s="14">
        <f>E158+3</f>
        <v>119</v>
      </c>
      <c r="F162" s="2"/>
      <c r="G162" s="16"/>
      <c r="H162" s="14">
        <f>H158+3</f>
        <v>120</v>
      </c>
      <c r="I162" s="2"/>
      <c r="J162" s="54"/>
      <c r="K162" s="11"/>
    </row>
    <row r="163" spans="1:11" s="1" customFormat="1" ht="13.5" thickBot="1">
      <c r="A163" s="12"/>
      <c r="B163" s="14"/>
      <c r="C163" s="3" t="str">
        <f>IF(D164=1,"Richtig",IF(C164&lt;&gt;"","Falsch","noch nicht gelöst"))</f>
        <v>noch nicht gelöst</v>
      </c>
      <c r="D163" s="16"/>
      <c r="E163" s="14"/>
      <c r="F163" s="3" t="str">
        <f>IF(G164=1,"Richtig",IF(F164&lt;&gt;"","Falsch","noch nicht gelöst"))</f>
        <v>noch nicht gelöst</v>
      </c>
      <c r="G163" s="16"/>
      <c r="H163" s="14"/>
      <c r="I163" s="3" t="str">
        <f>IF(J164=1,"Richtig",IF(I164&lt;&gt;"","Falsch","noch nicht gelöst"))</f>
        <v>noch nicht gelöst</v>
      </c>
      <c r="J163" s="54"/>
      <c r="K163" s="11"/>
    </row>
    <row r="164" spans="1:11" s="1" customFormat="1" ht="13.5" thickBot="1">
      <c r="A164" s="12"/>
      <c r="B164" s="14"/>
      <c r="C164" s="42"/>
      <c r="D164" s="16">
        <f>IF(C164&lt;&gt;"",IF(OR(LOWER(C164)=LOWER("Dr. Dolittle 2"),LOWER(C164)=LOWER("DR2"),LOWER(C164)=LOWER("Doctor Dolittle 2"),LOWER(C164)=LOWER("Dr Dolittle 2")),1,2),0)</f>
        <v>0</v>
      </c>
      <c r="E164" s="14"/>
      <c r="F164" s="42"/>
      <c r="G164" s="16">
        <f>IF(F164&lt;&gt;"",IF(OR(LOWER(F164)=LOWER("Leon - Der Profi"),LOWER(F164)=LOWER("Léon"),LOWER(F164)=LOWER("The Cleaner"),LOWER(F164)=LOWER("The Professional")),1,2),0)</f>
        <v>0</v>
      </c>
      <c r="H164" s="14"/>
      <c r="I164" s="42"/>
      <c r="J164" s="54">
        <f>IF(I164&lt;&gt;"",IF(OR(LOWER(I164)=LOWER("Tage des Donners"),LOWER(I164)=LOWER("Days of Thunder")),1,2),0)</f>
        <v>0</v>
      </c>
      <c r="K164" s="11"/>
    </row>
    <row r="165" spans="1:11" s="1" customFormat="1">
      <c r="A165" s="12"/>
      <c r="B165" s="14"/>
      <c r="C165" s="15"/>
      <c r="D165" s="16"/>
      <c r="E165" s="14"/>
      <c r="F165" s="15"/>
      <c r="G165" s="16"/>
      <c r="H165" s="14"/>
      <c r="I165" s="15"/>
      <c r="J165" s="54"/>
      <c r="K165" s="11"/>
    </row>
    <row r="166" spans="1:11" s="1" customFormat="1" ht="132" customHeight="1">
      <c r="A166" s="12"/>
      <c r="B166" s="14">
        <f>B162+3</f>
        <v>121</v>
      </c>
      <c r="C166" s="2"/>
      <c r="D166" s="16"/>
      <c r="E166" s="14">
        <f>E162+3</f>
        <v>122</v>
      </c>
      <c r="F166" s="2"/>
      <c r="G166" s="16"/>
      <c r="H166" s="14">
        <f>H162+3</f>
        <v>123</v>
      </c>
      <c r="I166" s="2"/>
      <c r="J166" s="54"/>
      <c r="K166" s="11"/>
    </row>
    <row r="167" spans="1:11" s="1" customFormat="1" ht="13.5" thickBot="1">
      <c r="A167" s="12"/>
      <c r="B167" s="14"/>
      <c r="C167" s="3" t="str">
        <f>IF(D168=1,"Richtig",IF(C168&lt;&gt;"","Falsch","noch nicht gelöst"))</f>
        <v>noch nicht gelöst</v>
      </c>
      <c r="D167" s="16"/>
      <c r="E167" s="14"/>
      <c r="F167" s="3" t="str">
        <f>IF(G168=1,"Richtig",IF(F168&lt;&gt;"","Falsch","noch nicht gelöst"))</f>
        <v>noch nicht gelöst</v>
      </c>
      <c r="G167" s="16"/>
      <c r="H167" s="14"/>
      <c r="I167" s="3" t="str">
        <f>IF(J168=1,"Richtig",IF(I168&lt;&gt;"","Falsch","noch nicht gelöst"))</f>
        <v>noch nicht gelöst</v>
      </c>
      <c r="J167" s="54"/>
      <c r="K167" s="11"/>
    </row>
    <row r="168" spans="1:11" s="1" customFormat="1" ht="13.5" thickBot="1">
      <c r="A168" s="12"/>
      <c r="B168" s="14"/>
      <c r="C168" s="42"/>
      <c r="D168" s="16">
        <f>IF(C168&lt;&gt;"",IF(OR(LOWER(C168)=LOWER("Banana Joe")),1,2),0)</f>
        <v>0</v>
      </c>
      <c r="E168" s="14"/>
      <c r="F168" s="42"/>
      <c r="G168" s="16">
        <f>IF(F168&lt;&gt;"",IF(OR(LOWER(F168)=LOWER("Eve &amp; der letzte Gentleman"),LOWER(F168)=LOWER("Blast from the Past"),LOWER(F168)=LOWER("Eve und der letzte Gentleman")),1,2),0)</f>
        <v>0</v>
      </c>
      <c r="H168" s="14"/>
      <c r="I168" s="42"/>
      <c r="J168" s="54">
        <f>IF(I168&lt;&gt;"",IF(OR(LOWER(I168)=LOWER("Der Schuh des Manitu"),LOWER(I168)=LOWER("Manitou's Shoe"),LOWER(I168)=LOWER("Der Schuh des Manitu - Extra large")),1,2),0)</f>
        <v>0</v>
      </c>
      <c r="K168" s="11"/>
    </row>
    <row r="169" spans="1:11" s="1" customFormat="1">
      <c r="A169" s="12"/>
      <c r="B169" s="14"/>
      <c r="C169" s="15"/>
      <c r="D169" s="16"/>
      <c r="E169" s="14"/>
      <c r="F169" s="15"/>
      <c r="G169" s="16"/>
      <c r="H169" s="14"/>
      <c r="I169" s="15"/>
      <c r="J169" s="54"/>
      <c r="K169" s="11"/>
    </row>
    <row r="170" spans="1:11" s="1" customFormat="1" ht="132" customHeight="1">
      <c r="A170" s="12"/>
      <c r="B170" s="14">
        <f>B166+3</f>
        <v>124</v>
      </c>
      <c r="C170" s="2"/>
      <c r="D170" s="16"/>
      <c r="E170" s="14">
        <f>E166+3</f>
        <v>125</v>
      </c>
      <c r="F170" s="2"/>
      <c r="G170" s="16"/>
      <c r="H170" s="14">
        <f>H166+3</f>
        <v>126</v>
      </c>
      <c r="I170" s="2"/>
      <c r="J170" s="54"/>
      <c r="K170" s="11"/>
    </row>
    <row r="171" spans="1:11" s="1" customFormat="1" ht="13.5" thickBot="1">
      <c r="A171" s="12"/>
      <c r="B171" s="14"/>
      <c r="C171" s="3" t="str">
        <f>IF(D172=1,"Richtig",IF(C172&lt;&gt;"","Falsch","noch nicht gelöst"))</f>
        <v>noch nicht gelöst</v>
      </c>
      <c r="D171" s="16"/>
      <c r="E171" s="14"/>
      <c r="F171" s="3" t="str">
        <f>IF(G172=1,"Richtig",IF(F172&lt;&gt;"","Falsch","noch nicht gelöst"))</f>
        <v>noch nicht gelöst</v>
      </c>
      <c r="G171" s="16"/>
      <c r="H171" s="14"/>
      <c r="I171" s="3" t="str">
        <f>IF(J172=1,"Richtig",IF(I172&lt;&gt;"","Falsch","noch nicht gelöst"))</f>
        <v>noch nicht gelöst</v>
      </c>
      <c r="J171" s="54"/>
      <c r="K171" s="11"/>
    </row>
    <row r="172" spans="1:11" s="1" customFormat="1" ht="13.5" thickBot="1">
      <c r="A172" s="12"/>
      <c r="B172" s="14"/>
      <c r="C172" s="42"/>
      <c r="D172" s="16">
        <f>IF(C172&lt;&gt;"",IF(OR(LOWER(C172)=LOWER("Kill Bill volume 1"),LOWER(C172)=LOWER("Kill Bill: Vol. 1"),LOWER(C172)=LOWER("Kill Bill: Volume 1"),LOWER(C172)=LOWER("Kill Bill 1")),1,2),0)</f>
        <v>0</v>
      </c>
      <c r="E172" s="14"/>
      <c r="F172" s="42"/>
      <c r="G172" s="16">
        <f>IF(F172&lt;&gt;"",IF(OR(LOWER(F172)=LOWER("Jumpin' Jack Flash"),LOWER(F172)=LOWER("Jumping Jack Flash")),1,2),0)</f>
        <v>0</v>
      </c>
      <c r="H172" s="14"/>
      <c r="I172" s="42"/>
      <c r="J172" s="54">
        <f>IF(I172&lt;&gt;"",IF(OR(LOWER(I172)=LOWER("King Ralph")),1,2),0)</f>
        <v>0</v>
      </c>
      <c r="K172" s="11"/>
    </row>
    <row r="173" spans="1:11" s="1" customFormat="1">
      <c r="A173" s="12"/>
      <c r="B173" s="14"/>
      <c r="C173" s="15"/>
      <c r="D173" s="16"/>
      <c r="E173" s="14"/>
      <c r="F173" s="15"/>
      <c r="G173" s="16"/>
      <c r="H173" s="14"/>
      <c r="I173" s="15"/>
      <c r="J173" s="54"/>
      <c r="K173" s="11"/>
    </row>
    <row r="174" spans="1:11" s="1" customFormat="1" ht="132" customHeight="1">
      <c r="A174" s="12"/>
      <c r="B174" s="14">
        <f>B170+3</f>
        <v>127</v>
      </c>
      <c r="C174" s="2"/>
      <c r="D174" s="16"/>
      <c r="E174" s="14">
        <f>E170+3</f>
        <v>128</v>
      </c>
      <c r="F174" s="2"/>
      <c r="G174" s="16"/>
      <c r="H174" s="14">
        <f>H170+3</f>
        <v>129</v>
      </c>
      <c r="I174" s="2"/>
      <c r="J174" s="54"/>
      <c r="K174" s="11"/>
    </row>
    <row r="175" spans="1:11" s="1" customFormat="1" ht="13.5" thickBot="1">
      <c r="A175" s="12"/>
      <c r="B175" s="14"/>
      <c r="C175" s="3" t="str">
        <f>IF(D176=1,"Richtig",IF(C176&lt;&gt;"","Falsch","noch nicht gelöst"))</f>
        <v>noch nicht gelöst</v>
      </c>
      <c r="D175" s="16"/>
      <c r="E175" s="14"/>
      <c r="F175" s="3" t="str">
        <f>IF(G176=1,"Richtig",IF(F176&lt;&gt;"","Falsch","noch nicht gelöst"))</f>
        <v>noch nicht gelöst</v>
      </c>
      <c r="G175" s="16"/>
      <c r="H175" s="14"/>
      <c r="I175" s="3" t="str">
        <f>IF(J176=1,"Richtig",IF(I176&lt;&gt;"","Falsch","noch nicht gelöst"))</f>
        <v>noch nicht gelöst</v>
      </c>
      <c r="J175" s="54"/>
      <c r="K175" s="11"/>
    </row>
    <row r="176" spans="1:11" s="1" customFormat="1" ht="13.5" thickBot="1">
      <c r="A176" s="12"/>
      <c r="B176" s="14"/>
      <c r="C176" s="42"/>
      <c r="D176" s="16">
        <f>IF(C176&lt;&gt;"",IF(OR(LOWER(C176)=LOWER("Stirb langsam 2"),LOWER(C176)=LOWER("Die Hard 2"),LOWER(C176)=LOWER("Die Hard 2: Die Harder"),LOWER(C176)=LOWER("Die Harder")),1,2),0)</f>
        <v>0</v>
      </c>
      <c r="E176" s="14"/>
      <c r="F176" s="42"/>
      <c r="G176" s="16">
        <f>IF(F176&lt;&gt;"",IF(OR(LOWER(F176)=LOWER("Eine wie keine"),LOWER(F176)=LOWER("She's All That")),1,2),0)</f>
        <v>0</v>
      </c>
      <c r="H176" s="14"/>
      <c r="I176" s="42"/>
      <c r="J176" s="54">
        <f>IF(I176&lt;&gt;"",IF(OR(LOWER(I176)=LOWER("Karate Kid 2"),LOWER(I176)=LOWER("The Karate Kid, Part II"),LOWER(I176)=LOWER("Karate Kid II - Entscheidung in Okinawa"),LOWER(I176)=LOWER("Karate Kid 2 - Entscheidung in Okinawa")),1,2),0)</f>
        <v>0</v>
      </c>
      <c r="K176" s="11"/>
    </row>
    <row r="177" spans="1:11" s="1" customFormat="1">
      <c r="A177" s="12"/>
      <c r="B177" s="14"/>
      <c r="C177" s="15"/>
      <c r="D177" s="16"/>
      <c r="E177" s="14"/>
      <c r="F177" s="15"/>
      <c r="G177" s="16"/>
      <c r="H177" s="14"/>
      <c r="I177" s="15"/>
      <c r="J177" s="54"/>
      <c r="K177" s="11"/>
    </row>
    <row r="178" spans="1:11" s="1" customFormat="1" ht="132" customHeight="1">
      <c r="A178" s="12"/>
      <c r="B178" s="14">
        <f>B174+3</f>
        <v>130</v>
      </c>
      <c r="C178" s="2"/>
      <c r="D178" s="16"/>
      <c r="E178" s="14">
        <f>E174+3</f>
        <v>131</v>
      </c>
      <c r="F178" s="2"/>
      <c r="G178" s="16"/>
      <c r="H178" s="14">
        <f>H174+3</f>
        <v>132</v>
      </c>
      <c r="I178" s="2"/>
      <c r="J178" s="54"/>
      <c r="K178" s="11"/>
    </row>
    <row r="179" spans="1:11" s="1" customFormat="1" ht="13.5" thickBot="1">
      <c r="A179" s="12"/>
      <c r="B179" s="14"/>
      <c r="C179" s="3" t="str">
        <f>IF(D180=1,"Richtig",IF(C180&lt;&gt;"","Falsch","noch nicht gelöst"))</f>
        <v>noch nicht gelöst</v>
      </c>
      <c r="D179" s="16"/>
      <c r="E179" s="14"/>
      <c r="F179" s="3" t="str">
        <f>IF(G180=1,"Richtig",IF(F180&lt;&gt;"","Falsch","noch nicht gelöst"))</f>
        <v>noch nicht gelöst</v>
      </c>
      <c r="G179" s="16"/>
      <c r="H179" s="14"/>
      <c r="I179" s="3" t="str">
        <f>IF(J180=1,"Richtig",IF(I180&lt;&gt;"","Falsch","noch nicht gelöst"))</f>
        <v>noch nicht gelöst</v>
      </c>
      <c r="J179" s="54"/>
      <c r="K179" s="11"/>
    </row>
    <row r="180" spans="1:11" s="1" customFormat="1" ht="13.5" thickBot="1">
      <c r="A180" s="12"/>
      <c r="B180" s="14"/>
      <c r="C180" s="42"/>
      <c r="D180" s="16">
        <f>IF(C180&lt;&gt;"",IF(OR(LOWER(C180)=LOWER("S.W.A.T."),LOWER(C180)=LOWER("S.W.A.T. - Die Spezialeinheit"),LOWER(C180)=LOWER("SWAT - Die Spezialeinheit"),LOWER(C180)=LOWER("SWAT")),1,2),0)</f>
        <v>0</v>
      </c>
      <c r="E180" s="14"/>
      <c r="F180" s="42"/>
      <c r="G180" s="16">
        <f>IF(F180&lt;&gt;"",IF(OR(LOWER(F180)=LOWER("Die Nackte Kanone 1"),LOWER(F180)=LOWER("The Naked Gun: From the Files of Police Squad!"),LOWER(F180)=LOWER("The Naked Gun"),LOWER(F180)=LOWER("Die Nackte Kanone")),1,2),0)</f>
        <v>0</v>
      </c>
      <c r="H180" s="14"/>
      <c r="I180" s="42"/>
      <c r="J180" s="54">
        <f>IF(I180&lt;&gt;"",IF(OR(LOWER(I180)=LOWER("Zwei sind nicht zu bremsen"),LOWER(I180)=LOWER("Pari e dispari"),LOWER(I180)=LOWER("Trinity: Gambling for High Stakes"),LOWER(I180)=LOWER("Odds and Evens")),1,2),0)</f>
        <v>0</v>
      </c>
      <c r="K180" s="11"/>
    </row>
    <row r="181" spans="1:11" s="1" customFormat="1">
      <c r="A181" s="12"/>
      <c r="B181" s="14"/>
      <c r="C181" s="15"/>
      <c r="D181" s="16"/>
      <c r="E181" s="14"/>
      <c r="F181" s="15"/>
      <c r="G181" s="16"/>
      <c r="H181" s="14"/>
      <c r="I181" s="15"/>
      <c r="J181" s="54"/>
      <c r="K181" s="11"/>
    </row>
    <row r="182" spans="1:11" s="1" customFormat="1" ht="132" customHeight="1">
      <c r="A182" s="12"/>
      <c r="B182" s="14">
        <f>B178+3</f>
        <v>133</v>
      </c>
      <c r="C182" s="2"/>
      <c r="D182" s="16"/>
      <c r="E182" s="14">
        <f>E178+3</f>
        <v>134</v>
      </c>
      <c r="F182" s="2"/>
      <c r="G182" s="16"/>
      <c r="H182" s="14">
        <f>H178+3</f>
        <v>135</v>
      </c>
      <c r="I182" s="2"/>
      <c r="J182" s="54"/>
      <c r="K182" s="11"/>
    </row>
    <row r="183" spans="1:11" s="1" customFormat="1" ht="13.5" thickBot="1">
      <c r="A183" s="12"/>
      <c r="B183" s="14"/>
      <c r="C183" s="3" t="str">
        <f>IF(D184=1,"Richtig",IF(C184&lt;&gt;"","Falsch","noch nicht gelöst"))</f>
        <v>noch nicht gelöst</v>
      </c>
      <c r="D183" s="16"/>
      <c r="E183" s="14"/>
      <c r="F183" s="3" t="str">
        <f>IF(G184=1,"Richtig",IF(F184&lt;&gt;"","Falsch","noch nicht gelöst"))</f>
        <v>noch nicht gelöst</v>
      </c>
      <c r="G183" s="16"/>
      <c r="H183" s="14"/>
      <c r="I183" s="3" t="str">
        <f>IF(J184=1,"Richtig",IF(I184&lt;&gt;"","Falsch","noch nicht gelöst"))</f>
        <v>noch nicht gelöst</v>
      </c>
      <c r="J183" s="54"/>
      <c r="K183" s="11"/>
    </row>
    <row r="184" spans="1:11" s="1" customFormat="1" ht="13.5" thickBot="1">
      <c r="A184" s="12"/>
      <c r="B184" s="14"/>
      <c r="C184" s="42"/>
      <c r="D184" s="16">
        <f>IF(C184&lt;&gt;"",IF(OR(LOWER(C184)=LOWER("Glimmer Man"),LOWER(C184)=LOWER("The Glimmer Man"),LOWER(C184)=LOWER("Glimmerman"),LOWER(C184)=LOWER("The Glimmerman")),1,2),0)</f>
        <v>0</v>
      </c>
      <c r="E184" s="14"/>
      <c r="F184" s="42"/>
      <c r="G184" s="16">
        <f>IF(F184&lt;&gt;"",IF(OR(LOWER(F184)=LOWER("Sweet Home Alabama"),LOWER(F184)=LOWER("Melanie's Getting Married"),LOWER(F184)=LOWER("Sweet Home Alabama - Liebe auf Umwegen")),1,2),0)</f>
        <v>0</v>
      </c>
      <c r="H184" s="14"/>
      <c r="I184" s="42"/>
      <c r="J184" s="54">
        <f>IF(I184&lt;&gt;"",IF(OR(LOWER(I184)=LOWER("Universal Soldier 1"),LOWER(I184)=LOWER("Universal Soldier")),1,2),0)</f>
        <v>0</v>
      </c>
      <c r="K184" s="11"/>
    </row>
    <row r="185" spans="1:11" s="1" customFormat="1">
      <c r="A185" s="12"/>
      <c r="B185" s="14"/>
      <c r="C185" s="15"/>
      <c r="D185" s="16"/>
      <c r="E185" s="14"/>
      <c r="F185" s="15"/>
      <c r="G185" s="16"/>
      <c r="H185" s="14"/>
      <c r="I185" s="15"/>
      <c r="J185" s="54"/>
      <c r="K185" s="11"/>
    </row>
    <row r="186" spans="1:11" s="1" customFormat="1" ht="132" customHeight="1">
      <c r="A186" s="12"/>
      <c r="B186" s="14">
        <f>B182+3</f>
        <v>136</v>
      </c>
      <c r="C186" s="2"/>
      <c r="D186" s="16"/>
      <c r="E186" s="14">
        <f>E182+3</f>
        <v>137</v>
      </c>
      <c r="F186" s="2"/>
      <c r="G186" s="16"/>
      <c r="H186" s="14">
        <f>H182+3</f>
        <v>138</v>
      </c>
      <c r="I186" s="2"/>
      <c r="J186" s="54"/>
      <c r="K186" s="11"/>
    </row>
    <row r="187" spans="1:11" s="1" customFormat="1" ht="13.5" thickBot="1">
      <c r="A187" s="12"/>
      <c r="B187" s="14"/>
      <c r="C187" s="3" t="str">
        <f>IF(D188=1,"Richtig",IF(C188&lt;&gt;"","Falsch","noch nicht gelöst"))</f>
        <v>noch nicht gelöst</v>
      </c>
      <c r="D187" s="16"/>
      <c r="E187" s="14"/>
      <c r="F187" s="3" t="str">
        <f>IF(G188=1,"Richtig",IF(F188&lt;&gt;"","Falsch","noch nicht gelöst"))</f>
        <v>noch nicht gelöst</v>
      </c>
      <c r="G187" s="16"/>
      <c r="H187" s="14"/>
      <c r="I187" s="3" t="str">
        <f>IF(J188=1,"Richtig",IF(I188&lt;&gt;"","Falsch","noch nicht gelöst"))</f>
        <v>noch nicht gelöst</v>
      </c>
      <c r="J187" s="54"/>
      <c r="K187" s="11"/>
    </row>
    <row r="188" spans="1:11" s="1" customFormat="1" ht="13.5" thickBot="1">
      <c r="A188" s="12"/>
      <c r="B188" s="14"/>
      <c r="C188" s="42"/>
      <c r="D188" s="16">
        <f>IF(C188&lt;&gt;"",IF(OR(LOWER(C188)=LOWER("Schneller als der Tod"),LOWER(C188)=LOWER("The Quick and the Dead")),1,2),0)</f>
        <v>0</v>
      </c>
      <c r="E188" s="14"/>
      <c r="F188" s="42"/>
      <c r="G188" s="16">
        <f>IF(F188&lt;&gt;"",IF(OR(LOWER(F188)=LOWER("Karate Tiger 3 - Kickboxer"),LOWER(F188)=LOWER("Kickboxer"),LOWER(F188)=LOWER("Karate Tiger 3"),LOWER(F188)=LOWER("Karate Tiger 3 - Der Kickboxer")),1,2),0)</f>
        <v>0</v>
      </c>
      <c r="H188" s="14"/>
      <c r="I188" s="42"/>
      <c r="J188" s="54">
        <f>IF(I188&lt;&gt;"",IF(OR(LOWER(I188)=LOWER("Matrix"),LOWER(I188)=LOWER("The Matrix")),1,2),0)</f>
        <v>0</v>
      </c>
      <c r="K188" s="11"/>
    </row>
    <row r="189" spans="1:11" s="1" customFormat="1">
      <c r="A189" s="12"/>
      <c r="B189" s="14"/>
      <c r="C189" s="15"/>
      <c r="D189" s="16"/>
      <c r="E189" s="14"/>
      <c r="F189" s="15"/>
      <c r="G189" s="16"/>
      <c r="H189" s="14"/>
      <c r="I189" s="15"/>
      <c r="J189" s="54"/>
      <c r="K189" s="11"/>
    </row>
    <row r="190" spans="1:11" s="1" customFormat="1" ht="132" customHeight="1">
      <c r="A190" s="12"/>
      <c r="B190" s="14">
        <f>B186+3</f>
        <v>139</v>
      </c>
      <c r="C190" s="2"/>
      <c r="D190" s="16"/>
      <c r="E190" s="14">
        <f>E186+3</f>
        <v>140</v>
      </c>
      <c r="F190" s="2"/>
      <c r="G190" s="16"/>
      <c r="H190" s="14">
        <f>H186+3</f>
        <v>141</v>
      </c>
      <c r="I190" s="2"/>
      <c r="J190" s="54"/>
      <c r="K190" s="11"/>
    </row>
    <row r="191" spans="1:11" s="1" customFormat="1" ht="13.5" thickBot="1">
      <c r="A191" s="12"/>
      <c r="B191" s="14"/>
      <c r="C191" s="3" t="str">
        <f>IF(D192=1,"Richtig",IF(C192&lt;&gt;"","Falsch","noch nicht gelöst"))</f>
        <v>noch nicht gelöst</v>
      </c>
      <c r="D191" s="16"/>
      <c r="E191" s="14"/>
      <c r="F191" s="3" t="str">
        <f>IF(G192=1,"Richtig",IF(F192&lt;&gt;"","Falsch","noch nicht gelöst"))</f>
        <v>noch nicht gelöst</v>
      </c>
      <c r="G191" s="16"/>
      <c r="H191" s="14"/>
      <c r="I191" s="3" t="str">
        <f>IF(J192=1,"Richtig",IF(I192&lt;&gt;"","Falsch","noch nicht gelöst"))</f>
        <v>noch nicht gelöst</v>
      </c>
      <c r="J191" s="54"/>
      <c r="K191" s="11"/>
    </row>
    <row r="192" spans="1:11" s="1" customFormat="1" ht="13.5" thickBot="1">
      <c r="A192" s="12"/>
      <c r="B192" s="14"/>
      <c r="C192" s="42"/>
      <c r="D192" s="16">
        <f>IF(C192&lt;&gt;"",IF(OR(LOWER(C192)=LOWER("Alarmstufe Rot 2"),LOWER(C192)=LOWER("Under Siege 2: Dark Territory"),LOWER(C192)=LOWER("Under Siege 2")),1,2),0)</f>
        <v>0</v>
      </c>
      <c r="E192" s="14"/>
      <c r="F192" s="42"/>
      <c r="G192" s="16">
        <f>IF(F192&lt;&gt;"",IF(OR(LOWER(F192)=LOWER("Ohne Ausweg"),LOWER(F192)=LOWER("Nowhere to Run"),LOWER(F192)=LOWER("Crossing the Line")),1,2),0)</f>
        <v>0</v>
      </c>
      <c r="H192" s="14"/>
      <c r="I192" s="42"/>
      <c r="J192" s="54">
        <f>IF(I192&lt;&gt;"",IF(OR(LOWER(I192)=LOWER("Der Dummschwätzer"),LOWER(I192)=LOWER("Liar Liar"),LOWER(I192)=LOWER("Dummschwätzer")),1,2),0)</f>
        <v>0</v>
      </c>
      <c r="K192" s="11"/>
    </row>
    <row r="193" spans="1:11" s="1" customFormat="1">
      <c r="A193" s="12"/>
      <c r="B193" s="14"/>
      <c r="C193" s="15"/>
      <c r="D193" s="16"/>
      <c r="E193" s="14"/>
      <c r="F193" s="15"/>
      <c r="G193" s="16"/>
      <c r="H193" s="14"/>
      <c r="I193" s="15"/>
      <c r="J193" s="54"/>
      <c r="K193" s="11"/>
    </row>
    <row r="194" spans="1:11" s="1" customFormat="1" ht="132" customHeight="1">
      <c r="A194" s="12"/>
      <c r="B194" s="14">
        <f>B190+3</f>
        <v>142</v>
      </c>
      <c r="C194" s="2"/>
      <c r="D194" s="16"/>
      <c r="E194" s="14">
        <f>E190+3</f>
        <v>143</v>
      </c>
      <c r="F194" s="2"/>
      <c r="G194" s="16"/>
      <c r="H194" s="14">
        <f>H190+3</f>
        <v>144</v>
      </c>
      <c r="I194" s="2"/>
      <c r="J194" s="54"/>
      <c r="K194" s="11"/>
    </row>
    <row r="195" spans="1:11" s="1" customFormat="1" ht="13.5" thickBot="1">
      <c r="A195" s="12"/>
      <c r="B195" s="14"/>
      <c r="C195" s="3" t="str">
        <f>IF(D196=1,"Richtig",IF(C196&lt;&gt;"","Falsch","noch nicht gelöst"))</f>
        <v>noch nicht gelöst</v>
      </c>
      <c r="D195" s="16"/>
      <c r="E195" s="14"/>
      <c r="F195" s="3" t="str">
        <f>IF(G196=1,"Richtig",IF(F196&lt;&gt;"","Falsch","noch nicht gelöst"))</f>
        <v>noch nicht gelöst</v>
      </c>
      <c r="G195" s="16"/>
      <c r="H195" s="14"/>
      <c r="I195" s="3" t="str">
        <f>IF(J196=1,"Richtig",IF(I196&lt;&gt;"","Falsch","noch nicht gelöst"))</f>
        <v>noch nicht gelöst</v>
      </c>
      <c r="J195" s="54"/>
      <c r="K195" s="11"/>
    </row>
    <row r="196" spans="1:11" s="1" customFormat="1" ht="13.5" thickBot="1">
      <c r="A196" s="12"/>
      <c r="B196" s="14"/>
      <c r="C196" s="42"/>
      <c r="D196" s="16">
        <f>IF(C196&lt;&gt;"",IF(OR(LOWER(C196)=LOWER("Undercover Blues"),LOWER(C196)=LOWER("Cloak and Diaper"),LOWER(C196)=LOWER("Undercover Blues - Ein absolut cooles Trio")),1,2),0)</f>
        <v>0</v>
      </c>
      <c r="E196" s="14"/>
      <c r="F196" s="42"/>
      <c r="G196" s="16">
        <f>IF(F196&lt;&gt;"",IF(OR(LOWER(F196)=LOWER("Hudson Hawk - Der Meisterdieb"),LOWER(F196)=LOWER("The Adventures of Hudson Hawk"),LOWER(F196)=LOWER("Hudson Hawk")),1,2),0)</f>
        <v>0</v>
      </c>
      <c r="H196" s="14"/>
      <c r="I196" s="42"/>
      <c r="J196" s="54">
        <f>IF(I196&lt;&gt;"",IF(OR(LOWER(I196)=LOWER("Der Kindergartencop"),LOWER(I196)=LOWER("Kindergarten Cop"),LOWER(I196)=LOWER("Kindergartencop"),LOWER(I196)=LOWER("Der Kindergarten Cop")),1,2),0)</f>
        <v>0</v>
      </c>
      <c r="K196" s="11"/>
    </row>
    <row r="197" spans="1:11" s="1" customFormat="1">
      <c r="A197" s="12"/>
      <c r="B197" s="14"/>
      <c r="C197" s="15"/>
      <c r="D197" s="16"/>
      <c r="E197" s="14"/>
      <c r="F197" s="15"/>
      <c r="G197" s="16"/>
      <c r="H197" s="14"/>
      <c r="I197" s="15"/>
      <c r="J197" s="54"/>
      <c r="K197" s="11"/>
    </row>
    <row r="198" spans="1:11" s="1" customFormat="1" ht="132" customHeight="1">
      <c r="A198" s="12"/>
      <c r="B198" s="14">
        <f>B194+3</f>
        <v>145</v>
      </c>
      <c r="C198" s="2"/>
      <c r="D198" s="16"/>
      <c r="E198" s="14">
        <f>E194+3</f>
        <v>146</v>
      </c>
      <c r="F198" s="2"/>
      <c r="G198" s="16"/>
      <c r="H198" s="14">
        <f>H194+3</f>
        <v>147</v>
      </c>
      <c r="I198" s="2"/>
      <c r="J198" s="54"/>
      <c r="K198" s="11"/>
    </row>
    <row r="199" spans="1:11" s="1" customFormat="1" ht="13.5" thickBot="1">
      <c r="A199" s="12"/>
      <c r="B199" s="14"/>
      <c r="C199" s="3" t="str">
        <f>IF(D200=1,"Richtig",IF(C200&lt;&gt;"","Falsch","noch nicht gelöst"))</f>
        <v>noch nicht gelöst</v>
      </c>
      <c r="D199" s="16"/>
      <c r="E199" s="14"/>
      <c r="F199" s="3" t="str">
        <f>IF(G200=1,"Richtig",IF(F200&lt;&gt;"","Falsch","noch nicht gelöst"))</f>
        <v>noch nicht gelöst</v>
      </c>
      <c r="G199" s="16"/>
      <c r="H199" s="14"/>
      <c r="I199" s="3" t="str">
        <f>IF(J200=1,"Richtig",IF(I200&lt;&gt;"","Falsch","noch nicht gelöst"))</f>
        <v>noch nicht gelöst</v>
      </c>
      <c r="J199" s="54"/>
      <c r="K199" s="11"/>
    </row>
    <row r="200" spans="1:11" s="1" customFormat="1" ht="13.5" thickBot="1">
      <c r="A200" s="12"/>
      <c r="B200" s="14"/>
      <c r="C200" s="42"/>
      <c r="D200" s="16">
        <f>IF(C200&lt;&gt;"",IF(OR(LOWER(C200)=LOWER("Police Academy 5"),LOWER(C200)=LOWER("Police Academy 5: Assignment: Miami Beach"),LOWER(C200)=LOWER("Police Academy 5 - Auftrag Miami Beach")),1,2),0)</f>
        <v>0</v>
      </c>
      <c r="E200" s="14"/>
      <c r="F200" s="42"/>
      <c r="G200" s="16">
        <f>IF(F200&lt;&gt;"",IF(OR(LOWER(F200)=LOWER("Exit Wounds"),LOWER(F200)=LOWER("Exit Wounds - Die Copjäger")),1,2),0)</f>
        <v>0</v>
      </c>
      <c r="H200" s="14"/>
      <c r="I200" s="42"/>
      <c r="J200" s="54">
        <f>IF(I200&lt;&gt;"",IF(OR(LOWER(I200)=LOWER("Bad Company"),LOWER(I200)=LOWER("Bad Company - Die Welt ist in guten Händen"),LOWER(I200)=LOWER("The Double"),LOWER(I200)=LOWER("Black Sheep")),1,2),0)</f>
        <v>0</v>
      </c>
      <c r="K200" s="11"/>
    </row>
    <row r="201" spans="1:11" s="1" customFormat="1">
      <c r="A201" s="12"/>
      <c r="B201" s="14"/>
      <c r="C201" s="15"/>
      <c r="D201" s="16"/>
      <c r="E201" s="14"/>
      <c r="F201" s="15"/>
      <c r="G201" s="16"/>
      <c r="H201" s="14"/>
      <c r="I201" s="15"/>
      <c r="J201" s="54"/>
      <c r="K201" s="11"/>
    </row>
    <row r="202" spans="1:11" s="1" customFormat="1" ht="132" customHeight="1">
      <c r="A202" s="12"/>
      <c r="B202" s="14">
        <f>B198+3</f>
        <v>148</v>
      </c>
      <c r="C202" s="2"/>
      <c r="D202" s="16"/>
      <c r="E202" s="14">
        <f>E198+3</f>
        <v>149</v>
      </c>
      <c r="F202" s="2"/>
      <c r="G202" s="16"/>
      <c r="H202" s="14"/>
      <c r="I202" s="59"/>
      <c r="J202" s="61"/>
    </row>
    <row r="203" spans="1:11" s="1" customFormat="1" ht="13.5" thickBot="1">
      <c r="A203" s="12"/>
      <c r="B203" s="14"/>
      <c r="C203" s="3" t="str">
        <f>IF(D204=1,"Richtig",IF(C204&lt;&gt;"","Falsch","noch nicht gelöst"))</f>
        <v>noch nicht gelöst</v>
      </c>
      <c r="D203" s="16"/>
      <c r="E203" s="14"/>
      <c r="F203" s="3" t="str">
        <f>IF(G204=1,"Richtig",IF(F204&lt;&gt;"","Falsch","noch nicht gelöst"))</f>
        <v>noch nicht gelöst</v>
      </c>
      <c r="G203" s="16"/>
      <c r="H203" s="14"/>
      <c r="I203" s="59"/>
      <c r="J203" s="62"/>
    </row>
    <row r="204" spans="1:11" s="1" customFormat="1" ht="13.5" thickBot="1">
      <c r="A204" s="12"/>
      <c r="B204" s="14"/>
      <c r="C204" s="42"/>
      <c r="D204" s="16">
        <f>IF(C204&lt;&gt;"",IF(OR(LOWER(C204)=LOWER("The 13th Floor"),LOWER(C204)=LOWER("The Thirteenth Floor"),LOWER(C204)=LOWER("Abwärts in die Zukunft")),1,2),0)</f>
        <v>0</v>
      </c>
      <c r="E204" s="14"/>
      <c r="F204" s="42"/>
      <c r="G204" s="16">
        <f>IF(F204&lt;&gt;"",IF(OR(LOWER(F204)=LOWER("Phenomenon"),LOWER(F204)=LOWER("Phenomenon - Das Unmögliche wird wahr")),1,2),0)</f>
        <v>0</v>
      </c>
      <c r="H204" s="14"/>
      <c r="I204" s="59"/>
      <c r="J204" s="62"/>
    </row>
    <row r="205" spans="1:11" s="1" customFormat="1" ht="13.5" thickBot="1">
      <c r="A205" s="12"/>
      <c r="B205" s="14"/>
      <c r="C205" s="15"/>
      <c r="D205" s="16"/>
      <c r="E205" s="14"/>
      <c r="F205" s="15"/>
      <c r="G205" s="16"/>
      <c r="H205" s="14"/>
      <c r="I205" s="64"/>
      <c r="J205" s="63"/>
      <c r="K205" s="60"/>
    </row>
    <row r="206" spans="1:11" ht="13.5" thickTop="1">
      <c r="B206" s="8"/>
      <c r="C206" s="9"/>
      <c r="D206" s="10"/>
      <c r="E206" s="8"/>
      <c r="F206" s="9"/>
      <c r="G206" s="10"/>
      <c r="H206" s="8"/>
    </row>
  </sheetData>
  <sheetCalcPr fullCalcOnLoad="1"/>
  <sheetProtection password="B945" sheet="1" objects="1" scenarios="1"/>
  <customSheetViews>
    <customSheetView guid="{A99387A5-D3DF-4B96-A68F-559FC9645B37}" showGridLines="0" showRowCol="0" showRuler="0">
      <pane ySplit="4" topLeftCell="A5" activePane="bottomLeft" state="frozen"/>
      <selection pane="bottomLeft" activeCell="C6" sqref="C6"/>
      <pageMargins left="0.78740157499999996" right="0.78740157499999996" top="0.984251969" bottom="0.984251969" header="0.4921259845" footer="0.4921259845"/>
      <headerFooter alignWithMargins="0"/>
    </customSheetView>
  </customSheetViews>
  <phoneticPr fontId="10" type="noConversion"/>
  <conditionalFormatting sqref="C7 F7 I7 C11 F11 I11 C15 F15 I15 C19 F19 I19 C23 F23 I23 C27 F27 I27 C31 F31 I31 C35 F35 I35 C39 F39 I39 C43 F43 I43 C47 F47 I47 C51 F51 I51 C55 F55 I55 C59 F59 I59 C63 F63 I63 C67 F67 I67 C71 F71 I71 C75 F75 I75 C79 F79 I79 C83 F83 I83 C87 F87 I87 C91 F91 I91 C95 F95 I95 C99 F99 I99 C103 F103 I103 C107 F107 I107 C111 F111 I111 C115 F115 I115 C119 F119 I119 C123 F123 I123 C127 F127 I127 C131 F131 I131 C135 F135 I135 C139 F139 I139 C143 F143 I143 C147 F147 I147 C151 F151 I151 C155 F155 I155 C159 F159 I159 C163 F163 I163 C167 F167 I167 C171 F171 I171 C175 F175 I175 C179 F179 I179 C183 F183 I183 C187 F187 I187 C191 F191 I191 C195 F195 I195 C199 F199 I199 C203 F203">
    <cfRule type="cellIs" dxfId="2" priority="1" stopIfTrue="1" operator="equal">
      <formula>"Richtig"</formula>
    </cfRule>
    <cfRule type="cellIs" dxfId="1" priority="2" stopIfTrue="1" operator="equal">
      <formula>"Falsch"</formula>
    </cfRule>
    <cfRule type="cellIs" dxfId="0" priority="3" stopIfTrue="1" operator="equal">
      <formula>"noch nicht gelöst"</formula>
    </cfRule>
  </conditionalFormatting>
  <pageMargins left="0.78740157499999996" right="0.78740157499999996" top="0.984251969" bottom="0.984251969" header="0.4921259845" footer="0.492125984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2" baseType="variant">
      <vt:variant>
        <vt:lpstr>Arbeitsblätter</vt:lpstr>
      </vt:variant>
      <vt:variant>
        <vt:i4>2</vt:i4>
      </vt:variant>
    </vt:vector>
  </HeadingPairs>
  <TitlesOfParts>
    <vt:vector size="2" baseType="lpstr">
      <vt:lpstr>Anleitung</vt:lpstr>
      <vt:lpstr>Filmquiz</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kiepsel</cp:lastModifiedBy>
  <cp:lastPrinted>2005-07-05T16:08:24Z</cp:lastPrinted>
  <dcterms:created xsi:type="dcterms:W3CDTF">2005-05-24T07:48:27Z</dcterms:created>
  <dcterms:modified xsi:type="dcterms:W3CDTF">2010-11-24T08:18:05Z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1093447131</vt:i4>
  </property>
  <property fmtid="{D5CDD505-2E9C-101B-9397-08002B2CF9AE}" pid="3" name="_EmailSubject">
    <vt:lpwstr>Und...</vt:lpwstr>
  </property>
  <property fmtid="{D5CDD505-2E9C-101B-9397-08002B2CF9AE}" pid="4" name="_AuthorEmail">
    <vt:lpwstr>Timm.Tesch@stadtwerke-herne.de</vt:lpwstr>
  </property>
  <property fmtid="{D5CDD505-2E9C-101B-9397-08002B2CF9AE}" pid="5" name="_AuthorEmailDisplayName">
    <vt:lpwstr>Tesch, Timm</vt:lpwstr>
  </property>
  <property fmtid="{D5CDD505-2E9C-101B-9397-08002B2CF9AE}" pid="6" name="_ReviewingToolsShownOnce">
    <vt:lpwstr/>
  </property>
</Properties>
</file>